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615" windowWidth="18855" windowHeight="10680"/>
  </bookViews>
  <sheets>
    <sheet name="План-график" sheetId="1" r:id="rId1"/>
    <sheet name="Роспись" sheetId="2" r:id="rId2"/>
  </sheets>
  <definedNames>
    <definedName name="JR_PAGE_ANCHOR_0_1">'План-график'!$A$8</definedName>
  </definedNames>
  <calcPr calcId="125725"/>
</workbook>
</file>

<file path=xl/calcChain.xml><?xml version="1.0" encoding="utf-8"?>
<calcChain xmlns="http://schemas.openxmlformats.org/spreadsheetml/2006/main">
  <c r="J32" i="1"/>
  <c r="B63" l="1"/>
  <c r="J62"/>
  <c r="AU19" i="2"/>
  <c r="AU20"/>
  <c r="AY20" s="1"/>
  <c r="BL20"/>
  <c r="BC30"/>
  <c r="BL7" l="1"/>
  <c r="I35" i="1"/>
  <c r="AM30" i="2"/>
  <c r="BL30" s="1"/>
  <c r="AM33"/>
  <c r="BL33" s="1"/>
  <c r="AM24"/>
  <c r="BL24" s="1"/>
  <c r="AM6"/>
  <c r="AU6" s="1"/>
  <c r="AY15"/>
  <c r="AQ16"/>
  <c r="AU15"/>
  <c r="AM16"/>
  <c r="BL16" s="1"/>
  <c r="AM14"/>
  <c r="J55" i="1"/>
  <c r="AM23" i="2"/>
  <c r="BL23" s="1"/>
  <c r="AM22"/>
  <c r="AU22" s="1"/>
  <c r="AY22" s="1"/>
  <c r="AM10"/>
  <c r="AU10" s="1"/>
  <c r="AY10" s="1"/>
  <c r="AM9"/>
  <c r="BL9" s="1"/>
  <c r="AY13"/>
  <c r="AU13"/>
  <c r="AU12"/>
  <c r="AY12" s="1"/>
  <c r="AM11"/>
  <c r="BL11" s="1"/>
  <c r="AM5"/>
  <c r="BC5"/>
  <c r="BC3" s="1"/>
  <c r="I36" i="1"/>
  <c r="J45"/>
  <c r="J34"/>
  <c r="J33"/>
  <c r="A35" i="2"/>
  <c r="AM19"/>
  <c r="J58" i="1"/>
  <c r="BL31" i="2"/>
  <c r="BL32"/>
  <c r="BL28"/>
  <c r="BL8"/>
  <c r="BL12"/>
  <c r="BL15"/>
  <c r="BL17"/>
  <c r="BL18"/>
  <c r="BL19"/>
  <c r="BL21"/>
  <c r="BL29"/>
  <c r="BK3"/>
  <c r="BL5" l="1"/>
  <c r="AU16"/>
  <c r="AY16" s="1"/>
  <c r="AQ3"/>
  <c r="BL6"/>
  <c r="BL10"/>
  <c r="AM25"/>
  <c r="BL25" s="1"/>
  <c r="BL22"/>
  <c r="J37" i="1"/>
  <c r="J38"/>
  <c r="J39"/>
  <c r="J40"/>
  <c r="J41"/>
  <c r="J42"/>
  <c r="J43"/>
  <c r="J44"/>
  <c r="J46"/>
  <c r="J47"/>
  <c r="J48"/>
  <c r="J49"/>
  <c r="J50"/>
  <c r="J51"/>
  <c r="J52"/>
  <c r="J53"/>
  <c r="J54"/>
  <c r="J56"/>
  <c r="J57"/>
  <c r="J59"/>
  <c r="J60"/>
  <c r="J61"/>
  <c r="J36"/>
  <c r="J35"/>
  <c r="AM27" i="2"/>
  <c r="BL27" s="1"/>
  <c r="AM26"/>
  <c r="BL26" s="1"/>
  <c r="AU11"/>
  <c r="AY11" s="1"/>
  <c r="AU5"/>
  <c r="AQ34"/>
  <c r="AU9"/>
  <c r="AY9" s="1"/>
  <c r="AU8"/>
  <c r="AY8" s="1"/>
  <c r="AU33"/>
  <c r="AY33" s="1"/>
  <c r="AU30"/>
  <c r="AU25"/>
  <c r="AY25" s="1"/>
  <c r="AU24"/>
  <c r="AY24" s="1"/>
  <c r="AU23"/>
  <c r="AY23" s="1"/>
  <c r="AY19"/>
  <c r="AU18"/>
  <c r="AY18" s="1"/>
  <c r="AU17"/>
  <c r="AY17" s="1"/>
  <c r="AU7"/>
  <c r="AY7" s="1"/>
  <c r="AM3" l="1"/>
  <c r="AU3" s="1"/>
  <c r="AY3" s="1"/>
  <c r="AY5"/>
  <c r="AU27"/>
  <c r="AY27" s="1"/>
  <c r="BL14"/>
  <c r="BL3" s="1"/>
  <c r="AU14"/>
  <c r="AY14" s="1"/>
  <c r="AU26"/>
  <c r="AY26" s="1"/>
  <c r="AU32"/>
  <c r="AY6"/>
  <c r="AU29"/>
  <c r="AY29" s="1"/>
  <c r="AU28"/>
  <c r="AY28" s="1"/>
  <c r="AY30"/>
  <c r="AU34" l="1"/>
  <c r="AY34"/>
</calcChain>
</file>

<file path=xl/sharedStrings.xml><?xml version="1.0" encoding="utf-8"?>
<sst xmlns="http://schemas.openxmlformats.org/spreadsheetml/2006/main" count="392" uniqueCount="171">
  <si>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</si>
  <si>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</si>
  <si>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</si>
  <si>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</si>
  <si>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</si>
  <si>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</si>
  <si>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РАСЦВЕТОВСКОГО СЕЛЬСОВЕТА УСТЬ-АБАКАНСКОГО РАЙОНА РЕСПУБЛИКИ ХАКАСИЯ</t>
  </si>
  <si>
    <t>ИНН</t>
  </si>
  <si>
    <t>1910009864</t>
  </si>
  <si>
    <t>КПП</t>
  </si>
  <si>
    <t>191001001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</si>
  <si>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</si>
  <si>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</si>
  <si>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</si>
  <si>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</si>
  <si>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</si>
  <si>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</si>
  <si>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</si>
  <si>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</si>
  <si>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</si>
  <si>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655138, Хакасия Респ, Усть-Абаканский р-н, Расцвет п, УЛ ШКОЛЬНАЯ, 4, 7-39032-28335, mo-rascvet@list.ru</t>
  </si>
  <si>
    <t>по ОКТМО</t>
  </si>
  <si>
    <t>95630445101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</si>
  <si>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</si>
  <si>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</si>
  <si>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</si>
  <si>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</si>
  <si>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</si>
  <si>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</si>
  <si>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</si>
  <si>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</si>
  <si>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</si>
  <si>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</si>
  <si>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</si>
  <si>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</si>
  <si>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</si>
  <si>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</si>
  <si>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</si>
  <si>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</si>
  <si>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</si>
  <si>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</si>
  <si>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</si>
  <si>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</si>
  <si>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</si>
  <si>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</si>
  <si>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</si>
  <si>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</si>
  <si>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</si>
  <si>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</si>
  <si>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</si>
  <si>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</si>
  <si>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</si>
  <si>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</si>
  <si>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</si>
  <si>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</si>
  <si>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</si>
  <si>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</si>
  <si>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</si>
  <si>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</si>
  <si>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</si>
  <si>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</si>
  <si>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</si>
  <si>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203191000986419100100100010003512244</t>
  </si>
  <si>
    <t>Услуги по передаче электроэнергии</t>
  </si>
  <si>
    <t>2020</t>
  </si>
  <si>
    <t>нет</t>
  </si>
  <si>
    <t>0002</t>
  </si>
  <si>
    <t>203191000986419100100100020003530244</t>
  </si>
  <si>
    <t>35.30.11.120</t>
  </si>
  <si>
    <t>Энергия тепловая, отпущенная котельными</t>
  </si>
  <si>
    <t>0003</t>
  </si>
  <si>
    <t>203191000986419100100100030000000242</t>
  </si>
  <si>
    <t>203191000986419100100100040000000244</t>
  </si>
  <si>
    <t>Всего для осуществления закупок,</t>
  </si>
  <si>
    <t>в том числе по коду бюджетной классификации 00805016720222840244</t>
  </si>
  <si>
    <t>в том числе по коду бюджетной классификации 00805036720122580244</t>
  </si>
  <si>
    <t>в том числе по коду бюджетной классификации 00805036730122110244</t>
  </si>
  <si>
    <t>в том числе по коду бюджетной классификации 00807056400122030244</t>
  </si>
  <si>
    <t>в том числе по коду бюджетной классификации 00807096500122590244</t>
  </si>
  <si>
    <t>в том числе по коду бюджетной классификации 00807097100122870244</t>
  </si>
  <si>
    <t>в том числе по коду бюджетной классификации 00808046610101180242</t>
  </si>
  <si>
    <t>в том числе по коду бюджетной классификации 00808046610101180244</t>
  </si>
  <si>
    <t>в том числе по коду бюджетной классификации 00801047050003500244</t>
  </si>
  <si>
    <t>в том числе по коду бюджетной классификации 00805036720122540244</t>
  </si>
  <si>
    <t>в том числе по коду бюджетной классификации 00801047050003500242</t>
  </si>
  <si>
    <t>в том числе по коду бюджетной классификации 00808016610100980244</t>
  </si>
  <si>
    <t>в том числе по коду бюджетной классификации 00801047050070230244</t>
  </si>
  <si>
    <t>в том числе по коду бюджетной классификации 00808016620100980244</t>
  </si>
  <si>
    <t>в том числе по коду бюджетной классификации 00801137070022130244</t>
  </si>
  <si>
    <t>в том числе по коду бюджетной классификации 00802037070051180244</t>
  </si>
  <si>
    <t>в том числе по коду бюджетной классификации 00803106100122520244</t>
  </si>
  <si>
    <t>в том числе по коду бюджетной классификации 00803106100171260244</t>
  </si>
  <si>
    <t>в том числе по коду бюджетной классификации 00804096200122010244</t>
  </si>
  <si>
    <t>в том числе по коду бюджетной классификации 00804096200171140244</t>
  </si>
  <si>
    <t>в том числе по коду бюджетной классификации 00804127070001180242</t>
  </si>
  <si>
    <t>в том числе по коду бюджетной классификации 00804127070001180244</t>
  </si>
  <si>
    <t xml:space="preserve">Итого для осуществления закупок </t>
  </si>
  <si>
    <t>ИТОГО</t>
  </si>
  <si>
    <t>Позиции ПГ</t>
  </si>
  <si>
    <t>п.4</t>
  </si>
  <si>
    <t>В том числе по коду бюджетной классификации:</t>
  </si>
  <si>
    <t>00801047050003500242</t>
  </si>
  <si>
    <t>00801047050003500244</t>
  </si>
  <si>
    <t>00801047050070230244</t>
  </si>
  <si>
    <t>00801137070022130244</t>
  </si>
  <si>
    <t>00803106100122520244</t>
  </si>
  <si>
    <t>00803106100171260244</t>
  </si>
  <si>
    <t>00804096200122010244</t>
  </si>
  <si>
    <t>00804096200171140244</t>
  </si>
  <si>
    <t>00804127070001180242</t>
  </si>
  <si>
    <t>00804127070001180244</t>
  </si>
  <si>
    <t>00805016720222840244</t>
  </si>
  <si>
    <t>00805036720122540244</t>
  </si>
  <si>
    <t>00805036720122580244</t>
  </si>
  <si>
    <t>00805036730122110244</t>
  </si>
  <si>
    <t>00807056400122030244</t>
  </si>
  <si>
    <t>00807096500122590244</t>
  </si>
  <si>
    <t>00807097100122870244</t>
  </si>
  <si>
    <t>00808016610100980244</t>
  </si>
  <si>
    <t>00808016620100980244</t>
  </si>
  <si>
    <t>00808046610101180242</t>
  </si>
  <si>
    <t>0080409620R153930244</t>
  </si>
  <si>
    <t>00808046610101180244</t>
  </si>
  <si>
    <t>00802037070051180244</t>
  </si>
  <si>
    <t>0004</t>
  </si>
  <si>
    <t xml:space="preserve">Ответственный исполнитель </t>
  </si>
  <si>
    <t>(должность)</t>
  </si>
  <si>
    <t>(подпись)</t>
  </si>
  <si>
    <t>(расшифровка подписи)</t>
  </si>
  <si>
    <t>20</t>
  </si>
  <si>
    <t>г.</t>
  </si>
  <si>
    <t>________________</t>
  </si>
  <si>
    <t>(расшифровака подписи)</t>
  </si>
  <si>
    <t>в том числе по коду бюджетной классификации 0080409620R153930244</t>
  </si>
  <si>
    <t>35.13.10.000</t>
  </si>
  <si>
    <t>Услуги по распределению электроэнергии</t>
  </si>
  <si>
    <t>Поставка тепла в горячей воде</t>
  </si>
  <si>
    <t>кредиторка</t>
  </si>
  <si>
    <t>лимиты</t>
  </si>
  <si>
    <t>008050263001S3290243</t>
  </si>
  <si>
    <t xml:space="preserve">УТВЕРЖДАЮ </t>
  </si>
  <si>
    <t>Глава Расцветовского сельсовета       ________                А.В.Мадисон</t>
  </si>
  <si>
    <t>008040962001S1140244</t>
  </si>
  <si>
    <t>ремонт дороги школьная</t>
  </si>
  <si>
    <t>0005</t>
  </si>
  <si>
    <t>203191000986419100100100050004211244</t>
  </si>
  <si>
    <t>42.11.10.129</t>
  </si>
  <si>
    <t>Ремонт автомобильной дороги п. Расцвет, ул. Школьная</t>
  </si>
  <si>
    <t>в том числе по коду бюджетной классификации 008040962001S1140244</t>
  </si>
  <si>
    <t>Дороги автомобильные, в том числе улично-дорожная сеть, и прочие автомобильные и пешеходные дороги, не включенные в другие группировки</t>
  </si>
  <si>
    <t>00802037070051180242</t>
  </si>
  <si>
    <t>04</t>
  </si>
  <si>
    <t>в том числе по коду бюджетной классификации 00802037070051180242</t>
  </si>
  <si>
    <t>008031061001S1260244</t>
  </si>
  <si>
    <t>"28"</t>
  </si>
  <si>
    <t>в том числе по коду бюджетной классификации 008031061001S1260244</t>
  </si>
  <si>
    <t>0,00</t>
  </si>
  <si>
    <t>июня</t>
  </si>
  <si>
    <t>А.В.Мадисон</t>
  </si>
  <si>
    <t>Глава Расцветовского сельсовета</t>
  </si>
  <si>
    <t>00805026300122810244</t>
  </si>
  <si>
    <t>в том числе по коду бюджетной классификации 00805026300122810244</t>
  </si>
  <si>
    <t>"25"</t>
  </si>
  <si>
    <t>25</t>
  </si>
  <si>
    <t>Приложение к постановлению от 25.06.2020 №183-п</t>
  </si>
  <si>
    <t>Товары, работы или услуги на сумму, не превышающую 600 тыс. руб. (п. 4 ч. 1 ст. 93 Федерального закона № 44-ФЗ)</t>
  </si>
  <si>
    <t>0006</t>
  </si>
  <si>
    <t>203191000986419100100100060007120244</t>
  </si>
  <si>
    <t>Услуги по техническим испытаниям и анализу</t>
  </si>
  <si>
    <t>Диагностика и освидетельствование газового оборудования</t>
  </si>
  <si>
    <t>71.20.19.190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</si>
</sst>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SansSerif"/>
      <family val="2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6" borderId="0" xfId="0" applyNumberFormat="1" applyFont="1" applyFill="1" applyBorder="1" applyAlignment="1" applyProtection="1">
      <alignment wrapText="1"/>
      <protection locked="0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" fontId="6" fillId="32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32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/>
    </xf>
    <xf numFmtId="4" fontId="6" fillId="32" borderId="8" xfId="0" applyNumberFormat="1" applyFont="1" applyFill="1" applyBorder="1" applyAlignment="1">
      <alignment horizontal="center" vertical="center" shrinkToFit="1"/>
    </xf>
    <xf numFmtId="0" fontId="9" fillId="19" borderId="2" xfId="0" applyNumberFormat="1" applyFont="1" applyFill="1" applyBorder="1" applyAlignment="1" applyProtection="1">
      <alignment horizontal="center" vertical="center" wrapText="1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49" fontId="9" fillId="22" borderId="2" xfId="0" applyNumberFormat="1" applyFont="1" applyFill="1" applyBorder="1" applyAlignment="1" applyProtection="1">
      <alignment horizontal="center" vertical="top" wrapText="1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49" fontId="9" fillId="22" borderId="4" xfId="0" applyNumberFormat="1" applyFont="1" applyFill="1" applyBorder="1" applyAlignment="1" applyProtection="1">
      <alignment horizontal="center" vertical="top" wrapText="1"/>
    </xf>
    <xf numFmtId="0" fontId="9" fillId="23" borderId="4" xfId="0" applyNumberFormat="1" applyFont="1" applyFill="1" applyBorder="1" applyAlignment="1" applyProtection="1">
      <alignment horizontal="center" vertical="top" wrapText="1"/>
    </xf>
    <xf numFmtId="0" fontId="9" fillId="25" borderId="8" xfId="0" applyNumberFormat="1" applyFont="1" applyFill="1" applyBorder="1" applyAlignment="1" applyProtection="1">
      <alignment horizontal="center" vertical="top" wrapText="1"/>
    </xf>
    <xf numFmtId="0" fontId="10" fillId="26" borderId="8" xfId="0" applyNumberFormat="1" applyFont="1" applyFill="1" applyBorder="1" applyAlignment="1" applyProtection="1">
      <alignment vertical="top" wrapText="1"/>
    </xf>
    <xf numFmtId="0" fontId="9" fillId="30" borderId="8" xfId="0" applyNumberFormat="1" applyFont="1" applyFill="1" applyBorder="1" applyAlignment="1" applyProtection="1">
      <alignment horizontal="center" vertical="top" wrapText="1"/>
    </xf>
    <xf numFmtId="49" fontId="11" fillId="29" borderId="8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/>
    <xf numFmtId="49" fontId="8" fillId="0" borderId="10" xfId="0" applyNumberFormat="1" applyFont="1" applyBorder="1" applyAlignment="1"/>
    <xf numFmtId="49" fontId="8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vertical="top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2" fontId="9" fillId="21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9" fillId="23" borderId="2" xfId="0" applyNumberFormat="1" applyFont="1" applyFill="1" applyBorder="1" applyAlignment="1" applyProtection="1">
      <alignment horizontal="center" vertical="top" wrapText="1"/>
    </xf>
    <xf numFmtId="0" fontId="6" fillId="32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" fontId="6" fillId="32" borderId="8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14" fillId="0" borderId="8" xfId="0" applyFont="1" applyBorder="1"/>
    <xf numFmtId="0" fontId="15" fillId="0" borderId="8" xfId="0" applyFont="1" applyBorder="1"/>
    <xf numFmtId="4" fontId="15" fillId="0" borderId="8" xfId="0" applyNumberFormat="1" applyFont="1" applyBorder="1"/>
    <xf numFmtId="49" fontId="8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49" fontId="9" fillId="22" borderId="4" xfId="0" applyNumberFormat="1" applyFont="1" applyFill="1" applyBorder="1" applyAlignment="1" applyProtection="1">
      <alignment horizontal="center" vertical="top" wrapText="1"/>
    </xf>
    <xf numFmtId="49" fontId="9" fillId="22" borderId="8" xfId="0" applyNumberFormat="1" applyFont="1" applyFill="1" applyBorder="1" applyAlignment="1" applyProtection="1">
      <alignment horizontal="center" vertical="top" wrapText="1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" fontId="6" fillId="32" borderId="5" xfId="0" applyNumberFormat="1" applyFont="1" applyFill="1" applyBorder="1" applyAlignment="1">
      <alignment horizontal="center" vertical="center" shrinkToFit="1"/>
    </xf>
    <xf numFmtId="4" fontId="6" fillId="32" borderId="7" xfId="0" applyNumberFormat="1" applyFont="1" applyFill="1" applyBorder="1" applyAlignment="1">
      <alignment horizontal="center" vertical="center" shrinkToFit="1"/>
    </xf>
    <xf numFmtId="4" fontId="6" fillId="0" borderId="5" xfId="0" applyNumberFormat="1" applyFont="1" applyBorder="1" applyAlignment="1">
      <alignment horizontal="center" vertical="center" shrinkToFit="1"/>
    </xf>
    <xf numFmtId="4" fontId="6" fillId="32" borderId="6" xfId="0" applyNumberFormat="1" applyFont="1" applyFill="1" applyBorder="1" applyAlignment="1">
      <alignment horizontal="center" vertical="center" shrinkToFit="1"/>
    </xf>
    <xf numFmtId="0" fontId="6" fillId="32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9" fillId="23" borderId="8" xfId="0" applyNumberFormat="1" applyFont="1" applyFill="1" applyBorder="1" applyAlignment="1" applyProtection="1">
      <alignment horizontal="center" vertical="top" wrapText="1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" fontId="6" fillId="32" borderId="8" xfId="0" applyNumberFormat="1" applyFont="1" applyFill="1" applyBorder="1" applyAlignment="1">
      <alignment horizontal="center" vertical="center" shrinkToFit="1"/>
    </xf>
    <xf numFmtId="0" fontId="6" fillId="32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right" wrapText="1"/>
    </xf>
    <xf numFmtId="0" fontId="6" fillId="0" borderId="7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/>
    </xf>
    <xf numFmtId="4" fontId="6" fillId="32" borderId="6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/>
    </xf>
    <xf numFmtId="4" fontId="6" fillId="32" borderId="7" xfId="0" applyNumberFormat="1" applyFont="1" applyFill="1" applyBorder="1" applyAlignment="1">
      <alignment horizontal="center" vertical="center" shrinkToFit="1"/>
    </xf>
    <xf numFmtId="0" fontId="6" fillId="32" borderId="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right" wrapText="1"/>
    </xf>
    <xf numFmtId="49" fontId="8" fillId="0" borderId="10" xfId="0" applyNumberFormat="1" applyFont="1" applyBorder="1" applyAlignment="1">
      <alignment horizontal="center" wrapText="1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shrinkToFit="1"/>
    </xf>
    <xf numFmtId="4" fontId="6" fillId="32" borderId="8" xfId="0" applyNumberFormat="1" applyFont="1" applyFill="1" applyBorder="1" applyAlignment="1">
      <alignment horizontal="center" vertical="center" shrinkToFit="1"/>
    </xf>
    <xf numFmtId="0" fontId="6" fillId="32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center"/>
    </xf>
    <xf numFmtId="4" fontId="6" fillId="0" borderId="7" xfId="0" applyNumberFormat="1" applyFont="1" applyFill="1" applyBorder="1" applyAlignment="1">
      <alignment horizontal="center" vertical="center" shrinkToFit="1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49" fontId="9" fillId="22" borderId="4" xfId="0" applyNumberFormat="1" applyFont="1" applyFill="1" applyBorder="1" applyAlignment="1" applyProtection="1">
      <alignment horizontal="center" vertical="top" wrapText="1"/>
    </xf>
    <xf numFmtId="49" fontId="9" fillId="22" borderId="8" xfId="0" applyNumberFormat="1" applyFont="1" applyFill="1" applyBorder="1" applyAlignment="1" applyProtection="1">
      <alignment horizontal="center" vertical="top" wrapText="1"/>
    </xf>
    <xf numFmtId="49" fontId="9" fillId="22" borderId="13" xfId="0" applyNumberFormat="1" applyFont="1" applyFill="1" applyBorder="1" applyAlignment="1" applyProtection="1">
      <alignment horizontal="center" vertical="top" wrapText="1"/>
    </xf>
    <xf numFmtId="49" fontId="9" fillId="22" borderId="9" xfId="0" applyNumberFormat="1" applyFont="1" applyFill="1" applyBorder="1" applyAlignment="1" applyProtection="1">
      <alignment horizontal="center" vertical="top" wrapText="1"/>
    </xf>
    <xf numFmtId="49" fontId="9" fillId="22" borderId="14" xfId="0" applyNumberFormat="1" applyFont="1" applyFill="1" applyBorder="1" applyAlignment="1" applyProtection="1">
      <alignment horizontal="center" vertical="top" wrapText="1"/>
    </xf>
    <xf numFmtId="0" fontId="9" fillId="23" borderId="8" xfId="0" applyNumberFormat="1" applyFont="1" applyFill="1" applyBorder="1" applyAlignment="1" applyProtection="1">
      <alignment horizontal="center" vertical="top" wrapText="1"/>
    </xf>
    <xf numFmtId="49" fontId="9" fillId="22" borderId="2" xfId="0" applyNumberFormat="1" applyFont="1" applyFill="1" applyBorder="1" applyAlignment="1" applyProtection="1">
      <alignment horizontal="center" vertical="center" wrapText="1"/>
    </xf>
    <xf numFmtId="2" fontId="9" fillId="22" borderId="2" xfId="0" applyNumberFormat="1" applyFont="1" applyFill="1" applyBorder="1" applyAlignment="1" applyProtection="1">
      <alignment horizontal="center" vertical="center" wrapText="1"/>
    </xf>
    <xf numFmtId="49" fontId="9" fillId="22" borderId="11" xfId="0" applyNumberFormat="1" applyFont="1" applyFill="1" applyBorder="1" applyAlignment="1" applyProtection="1">
      <alignment horizontal="center" vertical="center" wrapText="1"/>
    </xf>
    <xf numFmtId="2" fontId="9" fillId="22" borderId="4" xfId="0" applyNumberFormat="1" applyFont="1" applyFill="1" applyBorder="1" applyAlignment="1" applyProtection="1">
      <alignment horizontal="center" vertical="center" wrapText="1"/>
    </xf>
    <xf numFmtId="49" fontId="9" fillId="28" borderId="11" xfId="0" applyNumberFormat="1" applyFont="1" applyFill="1" applyBorder="1" applyAlignment="1" applyProtection="1">
      <alignment horizontal="center" vertical="center" wrapText="1"/>
    </xf>
    <xf numFmtId="2" fontId="9" fillId="28" borderId="4" xfId="0" applyNumberFormat="1" applyFont="1" applyFill="1" applyBorder="1" applyAlignment="1" applyProtection="1">
      <alignment horizontal="center" vertical="center" wrapText="1"/>
    </xf>
    <xf numFmtId="49" fontId="9" fillId="28" borderId="7" xfId="0" applyNumberFormat="1" applyFont="1" applyFill="1" applyBorder="1" applyAlignment="1" applyProtection="1">
      <alignment horizontal="center" vertical="center" wrapText="1"/>
    </xf>
    <xf numFmtId="2" fontId="9" fillId="28" borderId="8" xfId="0" applyNumberFormat="1" applyFont="1" applyFill="1" applyBorder="1" applyAlignment="1" applyProtection="1">
      <alignment horizontal="center" vertical="center" wrapText="1"/>
    </xf>
    <xf numFmtId="49" fontId="9" fillId="22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/>
    </xf>
    <xf numFmtId="49" fontId="9" fillId="31" borderId="15" xfId="0" applyNumberFormat="1" applyFont="1" applyFill="1" applyBorder="1" applyAlignment="1" applyProtection="1">
      <alignment horizontal="right" vertical="center" wrapText="1"/>
    </xf>
    <xf numFmtId="49" fontId="9" fillId="31" borderId="16" xfId="0" applyNumberFormat="1" applyFont="1" applyFill="1" applyBorder="1" applyAlignment="1" applyProtection="1">
      <alignment horizontal="right" vertical="center" wrapText="1"/>
    </xf>
    <xf numFmtId="49" fontId="9" fillId="31" borderId="17" xfId="0" applyNumberFormat="1" applyFont="1" applyFill="1" applyBorder="1" applyAlignment="1" applyProtection="1">
      <alignment horizontal="right" vertical="center" wrapText="1"/>
    </xf>
    <xf numFmtId="49" fontId="9" fillId="21" borderId="2" xfId="0" applyNumberFormat="1" applyFont="1" applyFill="1" applyBorder="1" applyAlignment="1" applyProtection="1">
      <alignment horizontal="center" vertical="center" wrapText="1"/>
    </xf>
    <xf numFmtId="0" fontId="9" fillId="2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1" borderId="2" xfId="0" applyNumberFormat="1" applyFont="1" applyFill="1" applyBorder="1" applyAlignment="1" applyProtection="1">
      <alignment horizontal="center" vertical="center" wrapText="1"/>
    </xf>
    <xf numFmtId="0" fontId="3" fillId="2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1" borderId="15" xfId="0" applyNumberFormat="1" applyFont="1" applyFill="1" applyBorder="1" applyAlignment="1" applyProtection="1">
      <alignment horizontal="center" vertical="center" wrapText="1"/>
    </xf>
    <xf numFmtId="49" fontId="9" fillId="21" borderId="16" xfId="0" applyNumberFormat="1" applyFont="1" applyFill="1" applyBorder="1" applyAlignment="1" applyProtection="1">
      <alignment horizontal="center" vertical="center" wrapText="1"/>
    </xf>
    <xf numFmtId="49" fontId="9" fillId="21" borderId="17" xfId="0" applyNumberFormat="1" applyFont="1" applyFill="1" applyBorder="1" applyAlignment="1" applyProtection="1">
      <alignment horizontal="center" vertical="center" wrapText="1"/>
    </xf>
    <xf numFmtId="49" fontId="3" fillId="21" borderId="15" xfId="0" applyNumberFormat="1" applyFont="1" applyFill="1" applyBorder="1" applyAlignment="1" applyProtection="1">
      <alignment horizontal="center" vertical="center" wrapText="1"/>
    </xf>
    <xf numFmtId="49" fontId="3" fillId="21" borderId="16" xfId="0" applyNumberFormat="1" applyFont="1" applyFill="1" applyBorder="1" applyAlignment="1" applyProtection="1">
      <alignment horizontal="center" vertical="center" wrapText="1"/>
    </xf>
    <xf numFmtId="49" fontId="3" fillId="21" borderId="17" xfId="0" applyNumberFormat="1" applyFont="1" applyFill="1" applyBorder="1" applyAlignment="1" applyProtection="1">
      <alignment horizontal="center" vertical="center" wrapText="1"/>
    </xf>
    <xf numFmtId="49" fontId="9" fillId="31" borderId="18" xfId="0" applyNumberFormat="1" applyFont="1" applyFill="1" applyBorder="1" applyAlignment="1" applyProtection="1">
      <alignment horizontal="right" vertical="center" wrapText="1"/>
    </xf>
    <xf numFmtId="49" fontId="9" fillId="31" borderId="19" xfId="0" applyNumberFormat="1" applyFont="1" applyFill="1" applyBorder="1" applyAlignment="1" applyProtection="1">
      <alignment horizontal="right" vertical="center" wrapText="1"/>
    </xf>
    <xf numFmtId="49" fontId="9" fillId="31" borderId="20" xfId="0" applyNumberFormat="1" applyFont="1" applyFill="1" applyBorder="1" applyAlignment="1" applyProtection="1">
      <alignment horizontal="right" vertical="center" wrapText="1"/>
    </xf>
    <xf numFmtId="0" fontId="9" fillId="23" borderId="4" xfId="0" applyNumberFormat="1" applyFont="1" applyFill="1" applyBorder="1" applyAlignment="1" applyProtection="1">
      <alignment horizontal="center" vertical="top" wrapText="1"/>
    </xf>
    <xf numFmtId="0" fontId="9" fillId="24" borderId="4" xfId="0" applyNumberFormat="1" applyFont="1" applyFill="1" applyBorder="1" applyAlignment="1" applyProtection="1">
      <alignment horizontal="center" vertical="top" wrapText="1"/>
      <protection locked="0"/>
    </xf>
    <xf numFmtId="49" fontId="9" fillId="22" borderId="4" xfId="0" applyNumberFormat="1" applyFont="1" applyFill="1" applyBorder="1" applyAlignment="1" applyProtection="1">
      <alignment horizontal="center" vertical="top" wrapText="1"/>
    </xf>
    <xf numFmtId="49" fontId="3" fillId="22" borderId="4" xfId="0" applyNumberFormat="1" applyFont="1" applyFill="1" applyBorder="1" applyAlignment="1" applyProtection="1">
      <alignment horizontal="center" vertical="top" wrapText="1"/>
    </xf>
    <xf numFmtId="0" fontId="3" fillId="24" borderId="4" xfId="0" applyNumberFormat="1" applyFont="1" applyFill="1" applyBorder="1" applyAlignment="1" applyProtection="1">
      <alignment horizontal="center" vertical="top" wrapText="1"/>
      <protection locked="0"/>
    </xf>
    <xf numFmtId="0" fontId="10" fillId="26" borderId="5" xfId="0" applyNumberFormat="1" applyFont="1" applyFill="1" applyBorder="1" applyAlignment="1" applyProtection="1">
      <alignment horizontal="center" vertical="top" wrapText="1"/>
    </xf>
    <xf numFmtId="0" fontId="10" fillId="26" borderId="7" xfId="0" applyNumberFormat="1" applyFont="1" applyFill="1" applyBorder="1" applyAlignment="1" applyProtection="1">
      <alignment horizontal="center" vertical="top" wrapText="1"/>
    </xf>
    <xf numFmtId="0" fontId="10" fillId="27" borderId="8" xfId="0" applyNumberFormat="1" applyFont="1" applyFill="1" applyBorder="1" applyAlignment="1" applyProtection="1">
      <alignment horizontal="center" vertical="top" wrapText="1"/>
      <protection locked="0"/>
    </xf>
    <xf numFmtId="49" fontId="9" fillId="22" borderId="8" xfId="0" applyNumberFormat="1" applyFont="1" applyFill="1" applyBorder="1" applyAlignment="1" applyProtection="1">
      <alignment horizontal="center" vertical="top" wrapText="1"/>
    </xf>
    <xf numFmtId="49" fontId="3" fillId="22" borderId="12" xfId="0" applyNumberFormat="1" applyFont="1" applyFill="1" applyBorder="1" applyAlignment="1" applyProtection="1">
      <alignment horizontal="center" vertical="top" wrapText="1"/>
    </xf>
    <xf numFmtId="0" fontId="3" fillId="24" borderId="8" xfId="0" applyNumberFormat="1" applyFont="1" applyFill="1" applyBorder="1" applyAlignment="1" applyProtection="1">
      <alignment horizontal="center" vertical="top" wrapText="1"/>
      <protection locked="0"/>
    </xf>
    <xf numFmtId="49" fontId="9" fillId="22" borderId="13" xfId="0" applyNumberFormat="1" applyFont="1" applyFill="1" applyBorder="1" applyAlignment="1" applyProtection="1">
      <alignment horizontal="center" vertical="top" wrapText="1"/>
    </xf>
    <xf numFmtId="49" fontId="9" fillId="22" borderId="9" xfId="0" applyNumberFormat="1" applyFont="1" applyFill="1" applyBorder="1" applyAlignment="1" applyProtection="1">
      <alignment horizontal="center" vertical="top" wrapText="1"/>
    </xf>
    <xf numFmtId="49" fontId="9" fillId="22" borderId="14" xfId="0" applyNumberFormat="1" applyFont="1" applyFill="1" applyBorder="1" applyAlignment="1" applyProtection="1">
      <alignment horizontal="center" vertical="top" wrapText="1"/>
    </xf>
    <xf numFmtId="0" fontId="9" fillId="24" borderId="8" xfId="0" applyNumberFormat="1" applyFont="1" applyFill="1" applyBorder="1" applyAlignment="1" applyProtection="1">
      <alignment horizontal="center" vertical="top" wrapText="1"/>
      <protection locked="0"/>
    </xf>
    <xf numFmtId="0" fontId="9" fillId="23" borderId="8" xfId="0" applyNumberFormat="1" applyFont="1" applyFill="1" applyBorder="1" applyAlignment="1" applyProtection="1">
      <alignment horizontal="center" vertical="top" wrapText="1"/>
    </xf>
    <xf numFmtId="49" fontId="9" fillId="22" borderId="5" xfId="0" applyNumberFormat="1" applyFont="1" applyFill="1" applyBorder="1" applyAlignment="1" applyProtection="1">
      <alignment horizontal="center" vertical="top" wrapText="1"/>
    </xf>
    <xf numFmtId="49" fontId="9" fillId="22" borderId="6" xfId="0" applyNumberFormat="1" applyFont="1" applyFill="1" applyBorder="1" applyAlignment="1" applyProtection="1">
      <alignment horizontal="center" vertical="top" wrapText="1"/>
    </xf>
    <xf numFmtId="49" fontId="9" fillId="22" borderId="7" xfId="0" applyNumberFormat="1" applyFont="1" applyFill="1" applyBorder="1" applyAlignment="1" applyProtection="1">
      <alignment horizontal="center" vertical="top" wrapText="1"/>
    </xf>
    <xf numFmtId="49" fontId="3" fillId="22" borderId="8" xfId="0" applyNumberFormat="1" applyFont="1" applyFill="1" applyBorder="1" applyAlignment="1" applyProtection="1">
      <alignment horizontal="center" vertical="top" wrapText="1"/>
    </xf>
    <xf numFmtId="0" fontId="9" fillId="23" borderId="5" xfId="0" applyNumberFormat="1" applyFont="1" applyFill="1" applyBorder="1" applyAlignment="1" applyProtection="1">
      <alignment horizontal="center" vertical="top" wrapText="1"/>
    </xf>
    <xf numFmtId="0" fontId="9" fillId="23" borderId="7" xfId="0" applyNumberFormat="1" applyFont="1" applyFill="1" applyBorder="1" applyAlignment="1" applyProtection="1">
      <alignment horizontal="center" vertical="top" wrapText="1"/>
    </xf>
    <xf numFmtId="49" fontId="3" fillId="22" borderId="5" xfId="0" applyNumberFormat="1" applyFont="1" applyFill="1" applyBorder="1" applyAlignment="1" applyProtection="1">
      <alignment horizontal="center" vertical="top" wrapText="1"/>
    </xf>
    <xf numFmtId="49" fontId="3" fillId="22" borderId="6" xfId="0" applyNumberFormat="1" applyFont="1" applyFill="1" applyBorder="1" applyAlignment="1" applyProtection="1">
      <alignment horizontal="center" vertical="top" wrapText="1"/>
    </xf>
    <xf numFmtId="49" fontId="3" fillId="22" borderId="7" xfId="0" applyNumberFormat="1" applyFont="1" applyFill="1" applyBorder="1" applyAlignment="1" applyProtection="1">
      <alignment horizontal="center" vertical="top" wrapText="1"/>
    </xf>
    <xf numFmtId="0" fontId="9" fillId="23" borderId="2" xfId="0" applyNumberFormat="1" applyFont="1" applyFill="1" applyBorder="1" applyAlignment="1" applyProtection="1">
      <alignment horizontal="center" vertical="top" wrapText="1"/>
    </xf>
    <xf numFmtId="0" fontId="9" fillId="24" borderId="2" xfId="0" applyNumberFormat="1" applyFont="1" applyFill="1" applyBorder="1" applyAlignment="1" applyProtection="1">
      <alignment horizontal="center" vertical="top" wrapText="1"/>
      <protection locked="0"/>
    </xf>
    <xf numFmtId="49" fontId="9" fillId="22" borderId="2" xfId="0" applyNumberFormat="1" applyFont="1" applyFill="1" applyBorder="1" applyAlignment="1" applyProtection="1">
      <alignment horizontal="center" vertical="top" wrapText="1"/>
    </xf>
    <xf numFmtId="49" fontId="3" fillId="22" borderId="2" xfId="0" applyNumberFormat="1" applyFont="1" applyFill="1" applyBorder="1" applyAlignment="1" applyProtection="1">
      <alignment horizontal="center" vertical="top" wrapText="1"/>
    </xf>
    <xf numFmtId="0" fontId="3" fillId="24" borderId="2" xfId="0" applyNumberFormat="1" applyFont="1" applyFill="1" applyBorder="1" applyAlignment="1" applyProtection="1">
      <alignment horizontal="center" vertical="top" wrapText="1"/>
      <protection locked="0"/>
    </xf>
    <xf numFmtId="0" fontId="9" fillId="19" borderId="2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wrapText="1"/>
    </xf>
    <xf numFmtId="0" fontId="5" fillId="17" borderId="1" xfId="0" applyNumberFormat="1" applyFont="1" applyFill="1" applyBorder="1" applyAlignment="1" applyProtection="1">
      <alignment horizontal="left" vertical="top" wrapText="1"/>
    </xf>
    <xf numFmtId="0" fontId="5" fillId="18" borderId="1" xfId="0" applyNumberFormat="1" applyFont="1" applyFill="1" applyBorder="1" applyAlignment="1" applyProtection="1">
      <alignment horizontal="left" vertical="top" wrapText="1"/>
      <protection locked="0"/>
    </xf>
    <xf numFmtId="0" fontId="3" fillId="19" borderId="2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wrapText="1"/>
      <protection locked="0"/>
    </xf>
    <xf numFmtId="0" fontId="3" fillId="9" borderId="16" xfId="0" applyNumberFormat="1" applyFont="1" applyFill="1" applyBorder="1" applyAlignment="1" applyProtection="1">
      <alignment horizontal="left" wrapText="1"/>
    </xf>
    <xf numFmtId="0" fontId="4" fillId="10" borderId="1" xfId="0" applyNumberFormat="1" applyFont="1" applyFill="1" applyBorder="1" applyAlignment="1" applyProtection="1">
      <alignment horizontal="right" vertical="center" wrapText="1"/>
    </xf>
    <xf numFmtId="0" fontId="4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2" borderId="2" xfId="0" applyNumberFormat="1" applyFont="1" applyFill="1" applyBorder="1" applyAlignment="1" applyProtection="1">
      <alignment horizontal="center" vertical="center" wrapText="1"/>
    </xf>
    <xf numFmtId="0" fontId="4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1" xfId="0" applyNumberFormat="1" applyFont="1" applyFill="1" applyBorder="1" applyAlignment="1" applyProtection="1">
      <alignment horizontal="left" vertical="center" wrapText="1"/>
    </xf>
    <xf numFmtId="0" fontId="3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6" borderId="16" xfId="0" applyNumberFormat="1" applyFont="1" applyFill="1" applyBorder="1" applyAlignment="1" applyProtection="1">
      <alignment horizontal="left" vertical="center" wrapText="1"/>
    </xf>
    <xf numFmtId="0" fontId="3" fillId="9" borderId="21" xfId="0" applyNumberFormat="1" applyFont="1" applyFill="1" applyBorder="1" applyAlignment="1" applyProtection="1">
      <alignment horizontal="left" wrapText="1"/>
    </xf>
    <xf numFmtId="0" fontId="3" fillId="9" borderId="3" xfId="0" applyNumberFormat="1" applyFont="1" applyFill="1" applyBorder="1" applyAlignment="1" applyProtection="1">
      <alignment horizontal="left" wrapText="1"/>
    </xf>
    <xf numFmtId="0" fontId="3" fillId="9" borderId="1" xfId="0" applyNumberFormat="1" applyFont="1" applyFill="1" applyBorder="1" applyAlignment="1" applyProtection="1">
      <alignment horizontal="left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center" wrapText="1"/>
    </xf>
    <xf numFmtId="0" fontId="3" fillId="8" borderId="2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" fontId="6" fillId="32" borderId="5" xfId="0" applyNumberFormat="1" applyFont="1" applyFill="1" applyBorder="1" applyAlignment="1">
      <alignment horizontal="center" vertical="center" shrinkToFit="1"/>
    </xf>
    <xf numFmtId="4" fontId="6" fillId="32" borderId="7" xfId="0" applyNumberFormat="1" applyFont="1" applyFill="1" applyBorder="1" applyAlignment="1">
      <alignment horizontal="center" vertical="center" shrinkToFit="1"/>
    </xf>
    <xf numFmtId="4" fontId="6" fillId="32" borderId="5" xfId="0" applyNumberFormat="1" applyFont="1" applyFill="1" applyBorder="1" applyAlignment="1">
      <alignment horizontal="center" vertical="center" wrapText="1"/>
    </xf>
    <xf numFmtId="4" fontId="6" fillId="32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shrinkToFit="1"/>
    </xf>
    <xf numFmtId="4" fontId="6" fillId="0" borderId="7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4" fontId="6" fillId="0" borderId="5" xfId="0" applyNumberFormat="1" applyFont="1" applyFill="1" applyBorder="1" applyAlignment="1">
      <alignment horizontal="center" vertical="center" shrinkToFit="1"/>
    </xf>
    <xf numFmtId="4" fontId="6" fillId="0" borderId="6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/>
    </xf>
    <xf numFmtId="4" fontId="6" fillId="0" borderId="7" xfId="0" applyNumberFormat="1" applyFont="1" applyFill="1" applyBorder="1" applyAlignment="1">
      <alignment horizontal="center" vertical="center" shrinkToFit="1"/>
    </xf>
    <xf numFmtId="4" fontId="6" fillId="32" borderId="8" xfId="0" applyNumberFormat="1" applyFont="1" applyFill="1" applyBorder="1" applyAlignment="1">
      <alignment horizontal="center" vertical="center" shrinkToFit="1"/>
    </xf>
    <xf numFmtId="4" fontId="6" fillId="32" borderId="8" xfId="0" applyNumberFormat="1" applyFont="1" applyFill="1" applyBorder="1" applyAlignment="1">
      <alignment horizontal="center" vertical="center" wrapText="1"/>
    </xf>
    <xf numFmtId="0" fontId="6" fillId="32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shrinkToFit="1"/>
    </xf>
    <xf numFmtId="49" fontId="12" fillId="0" borderId="9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right" vertical="center" wrapText="1"/>
    </xf>
    <xf numFmtId="49" fontId="6" fillId="0" borderId="6" xfId="0" applyNumberFormat="1" applyFont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right" vertical="center" wrapText="1"/>
    </xf>
    <xf numFmtId="0" fontId="6" fillId="32" borderId="6" xfId="0" applyNumberFormat="1" applyFont="1" applyFill="1" applyBorder="1" applyAlignment="1">
      <alignment horizontal="center" vertical="center" wrapText="1"/>
    </xf>
    <xf numFmtId="0" fontId="6" fillId="32" borderId="7" xfId="0" applyNumberFormat="1" applyFont="1" applyFill="1" applyBorder="1" applyAlignment="1">
      <alignment horizontal="center" vertical="center" wrapText="1"/>
    </xf>
    <xf numFmtId="4" fontId="6" fillId="32" borderId="6" xfId="0" applyNumberFormat="1" applyFont="1" applyFill="1" applyBorder="1" applyAlignment="1">
      <alignment horizontal="center" vertical="center" shrinkToFit="1"/>
    </xf>
    <xf numFmtId="4" fontId="7" fillId="32" borderId="8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" fontId="6" fillId="33" borderId="5" xfId="0" applyNumberFormat="1" applyFont="1" applyFill="1" applyBorder="1" applyAlignment="1">
      <alignment horizontal="center" vertical="center" shrinkToFit="1"/>
    </xf>
    <xf numFmtId="4" fontId="6" fillId="33" borderId="6" xfId="0" applyNumberFormat="1" applyFont="1" applyFill="1" applyBorder="1" applyAlignment="1">
      <alignment horizontal="center" vertical="center" shrinkToFit="1"/>
    </xf>
    <xf numFmtId="4" fontId="6" fillId="33" borderId="7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4" fontId="7" fillId="32" borderId="5" xfId="0" applyNumberFormat="1" applyFont="1" applyFill="1" applyBorder="1" applyAlignment="1">
      <alignment horizontal="center" vertical="center" shrinkToFit="1"/>
    </xf>
    <xf numFmtId="4" fontId="7" fillId="32" borderId="6" xfId="0" applyNumberFormat="1" applyFont="1" applyFill="1" applyBorder="1" applyAlignment="1">
      <alignment horizontal="center" vertical="center" shrinkToFit="1"/>
    </xf>
    <xf numFmtId="4" fontId="7" fillId="32" borderId="7" xfId="0" applyNumberFormat="1" applyFont="1" applyFill="1" applyBorder="1" applyAlignment="1">
      <alignment horizontal="center" vertical="center" shrinkToFit="1"/>
    </xf>
    <xf numFmtId="4" fontId="6" fillId="0" borderId="6" xfId="0" applyNumberFormat="1" applyFont="1" applyBorder="1" applyAlignment="1">
      <alignment horizontal="center" vertical="center" shrinkToFit="1"/>
    </xf>
    <xf numFmtId="4" fontId="6" fillId="0" borderId="9" xfId="0" applyNumberFormat="1" applyFont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D69"/>
  <sheetViews>
    <sheetView tabSelected="1" topLeftCell="A14" workbookViewId="0">
      <selection activeCell="A10" sqref="A10:T10"/>
    </sheetView>
  </sheetViews>
  <sheetFormatPr defaultRowHeight="15"/>
  <cols>
    <col min="1" max="1" width="4.85546875" customWidth="1"/>
    <col min="2" max="2" width="12.5703125" customWidth="1"/>
    <col min="3" max="3" width="10.28515625" customWidth="1"/>
    <col min="4" max="4" width="3.28515625" customWidth="1"/>
    <col min="5" max="5" width="10.85546875" customWidth="1"/>
    <col min="6" max="6" width="12.140625" customWidth="1"/>
    <col min="7" max="7" width="1.7109375" customWidth="1"/>
    <col min="8" max="8" width="13.85546875" customWidth="1"/>
    <col min="9" max="9" width="9.85546875" customWidth="1"/>
    <col min="10" max="10" width="9.7109375" customWidth="1"/>
    <col min="11" max="11" width="7.28515625" customWidth="1"/>
    <col min="12" max="12" width="6" customWidth="1"/>
    <col min="13" max="13" width="6.5703125" customWidth="1"/>
    <col min="14" max="14" width="8.5703125" customWidth="1"/>
    <col min="15" max="15" width="3.42578125" customWidth="1"/>
    <col min="16" max="16" width="2.42578125" customWidth="1"/>
    <col min="17" max="17" width="2.7109375" customWidth="1"/>
    <col min="18" max="18" width="6.28515625" customWidth="1"/>
    <col min="19" max="19" width="7.28515625" customWidth="1"/>
    <col min="20" max="20" width="3" customWidth="1"/>
  </cols>
  <sheetData>
    <row r="1" spans="1:44">
      <c r="J1" s="121" t="s">
        <v>164</v>
      </c>
      <c r="K1" s="121"/>
      <c r="L1" s="121"/>
      <c r="M1" s="121"/>
      <c r="N1" s="121"/>
      <c r="O1" s="121"/>
      <c r="P1" s="121"/>
      <c r="Q1" s="121"/>
      <c r="R1" s="121"/>
      <c r="S1" s="121"/>
    </row>
    <row r="2" spans="1:44" ht="15" customHeight="1">
      <c r="J2" s="193" t="s">
        <v>140</v>
      </c>
      <c r="K2" s="193"/>
      <c r="L2" s="193"/>
      <c r="M2" s="193"/>
      <c r="N2" s="193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ht="15" customHeight="1">
      <c r="J3" s="193" t="s">
        <v>141</v>
      </c>
      <c r="K3" s="193"/>
      <c r="L3" s="193"/>
      <c r="M3" s="193"/>
      <c r="N3" s="193"/>
      <c r="O3" s="193"/>
      <c r="P3" s="193"/>
      <c r="Q3" s="193"/>
      <c r="R3" s="193"/>
      <c r="S3" s="193"/>
      <c r="T3" s="31"/>
      <c r="U3" s="31"/>
      <c r="V3" s="31"/>
      <c r="W3" s="31"/>
      <c r="X3" s="31"/>
      <c r="Y3" s="53"/>
      <c r="Z3" s="196"/>
      <c r="AA3" s="196"/>
      <c r="AB3" s="196"/>
      <c r="AC3" s="196"/>
      <c r="AD3" s="196"/>
      <c r="AE3" s="196"/>
      <c r="AF3" s="196"/>
      <c r="AG3" s="53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</row>
    <row r="4" spans="1:44" ht="15" customHeight="1">
      <c r="J4" s="195" t="s">
        <v>126</v>
      </c>
      <c r="K4" s="195"/>
      <c r="L4" s="195"/>
      <c r="M4" s="195"/>
      <c r="N4" s="55" t="s">
        <v>127</v>
      </c>
      <c r="O4" s="195" t="s">
        <v>128</v>
      </c>
      <c r="P4" s="195"/>
      <c r="Q4" s="195"/>
      <c r="R4" s="195"/>
      <c r="S4" s="195"/>
      <c r="T4" s="55"/>
      <c r="U4" s="55"/>
      <c r="V4" s="55"/>
      <c r="W4" s="55"/>
      <c r="X4" s="55"/>
      <c r="Y4" s="54"/>
      <c r="Z4" s="195"/>
      <c r="AA4" s="195"/>
      <c r="AB4" s="195"/>
      <c r="AC4" s="195"/>
      <c r="AD4" s="195"/>
      <c r="AE4" s="195"/>
      <c r="AF4" s="195"/>
      <c r="AG4" s="54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</row>
    <row r="5" spans="1:44">
      <c r="J5" s="95" t="s">
        <v>162</v>
      </c>
      <c r="K5" s="93" t="s">
        <v>157</v>
      </c>
      <c r="L5" s="47" t="s">
        <v>129</v>
      </c>
      <c r="M5" s="49" t="s">
        <v>129</v>
      </c>
      <c r="N5" s="31" t="s">
        <v>130</v>
      </c>
      <c r="O5" s="31"/>
      <c r="P5" s="31"/>
      <c r="Q5" s="31"/>
      <c r="R5" s="31"/>
      <c r="S5" s="31"/>
      <c r="T5" s="47"/>
      <c r="U5" s="193"/>
      <c r="V5" s="193"/>
      <c r="W5" s="48"/>
      <c r="X5" s="193"/>
      <c r="Y5" s="193"/>
      <c r="Z5" s="193"/>
      <c r="AA5" s="193"/>
      <c r="AB5" s="193"/>
      <c r="AC5" s="193"/>
      <c r="AD5" s="193"/>
      <c r="AE5" s="193"/>
      <c r="AF5" s="193"/>
      <c r="AG5" s="192"/>
      <c r="AH5" s="192"/>
      <c r="AI5" s="193"/>
      <c r="AJ5" s="193"/>
      <c r="AK5" s="193"/>
      <c r="AL5" s="193"/>
      <c r="AM5" s="193"/>
      <c r="AN5" s="193"/>
      <c r="AO5" s="193"/>
      <c r="AP5" s="193"/>
      <c r="AQ5" s="193"/>
      <c r="AR5" s="193"/>
    </row>
    <row r="7" spans="1:44" hidden="1"/>
    <row r="8" spans="1:44" ht="20.100000000000001" customHeight="1">
      <c r="A8" s="185" t="s">
        <v>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</row>
    <row r="9" spans="1:44" ht="15" customHeight="1">
      <c r="A9" s="186" t="s">
        <v>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</row>
    <row r="10" spans="1:44" ht="17.25" customHeight="1">
      <c r="A10" s="186" t="s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</row>
    <row r="11" spans="1:44" ht="14.25" customHeight="1">
      <c r="A11" s="169" t="s">
        <v>3</v>
      </c>
      <c r="B11" s="173"/>
      <c r="C11" s="173"/>
      <c r="D11" s="17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44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87" t="s">
        <v>4</v>
      </c>
      <c r="T12" s="188"/>
    </row>
    <row r="13" spans="1:44" ht="20.100000000000001" customHeight="1">
      <c r="A13" s="169" t="s">
        <v>5</v>
      </c>
      <c r="B13" s="173"/>
      <c r="C13" s="173"/>
      <c r="D13" s="173"/>
      <c r="E13" s="173"/>
      <c r="F13" s="173"/>
      <c r="G13" s="184" t="s">
        <v>6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75" t="s">
        <v>7</v>
      </c>
      <c r="R13" s="176"/>
      <c r="S13" s="177" t="s">
        <v>8</v>
      </c>
      <c r="T13" s="178"/>
    </row>
    <row r="14" spans="1:44" ht="12.75" customHeight="1">
      <c r="A14" s="173"/>
      <c r="B14" s="173"/>
      <c r="C14" s="173"/>
      <c r="D14" s="173"/>
      <c r="E14" s="173"/>
      <c r="F14" s="17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75" t="s">
        <v>9</v>
      </c>
      <c r="R14" s="176"/>
      <c r="S14" s="177" t="s">
        <v>10</v>
      </c>
      <c r="T14" s="178"/>
    </row>
    <row r="15" spans="1:44" ht="15.75" customHeight="1">
      <c r="A15" s="169" t="s">
        <v>11</v>
      </c>
      <c r="B15" s="173"/>
      <c r="C15" s="173"/>
      <c r="D15" s="173"/>
      <c r="E15" s="173"/>
      <c r="F15" s="173"/>
      <c r="G15" s="174" t="s">
        <v>12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5" t="s">
        <v>13</v>
      </c>
      <c r="R15" s="176"/>
      <c r="S15" s="177" t="s">
        <v>14</v>
      </c>
      <c r="T15" s="178"/>
    </row>
    <row r="16" spans="1:44" ht="14.25" customHeight="1">
      <c r="A16" s="169" t="s">
        <v>15</v>
      </c>
      <c r="B16" s="173"/>
      <c r="C16" s="173"/>
      <c r="D16" s="173"/>
      <c r="E16" s="173"/>
      <c r="F16" s="173"/>
      <c r="G16" s="174" t="s">
        <v>16</v>
      </c>
      <c r="H16" s="174"/>
      <c r="I16" s="174"/>
      <c r="J16" s="174"/>
      <c r="K16" s="174"/>
      <c r="L16" s="174"/>
      <c r="M16" s="174"/>
      <c r="N16" s="174"/>
      <c r="O16" s="174"/>
      <c r="P16" s="174"/>
      <c r="Q16" s="175" t="s">
        <v>17</v>
      </c>
      <c r="R16" s="176"/>
      <c r="S16" s="177" t="s">
        <v>18</v>
      </c>
      <c r="T16" s="178"/>
    </row>
    <row r="17" spans="1:20" ht="30" customHeight="1">
      <c r="A17" s="169" t="s">
        <v>19</v>
      </c>
      <c r="B17" s="173"/>
      <c r="C17" s="173"/>
      <c r="D17" s="173"/>
      <c r="E17" s="173"/>
      <c r="F17" s="173"/>
      <c r="G17" s="174" t="s">
        <v>20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5" t="s">
        <v>21</v>
      </c>
      <c r="R17" s="176"/>
      <c r="S17" s="177" t="s">
        <v>22</v>
      </c>
      <c r="T17" s="178"/>
    </row>
    <row r="18" spans="1:20" ht="16.5" customHeight="1">
      <c r="A18" s="169" t="s">
        <v>23</v>
      </c>
      <c r="B18" s="173"/>
      <c r="C18" s="173"/>
      <c r="D18" s="173"/>
      <c r="E18" s="173"/>
      <c r="F18" s="173"/>
      <c r="G18" s="182" t="s">
        <v>24</v>
      </c>
      <c r="H18" s="182"/>
      <c r="I18" s="182"/>
      <c r="J18" s="182"/>
      <c r="K18" s="182"/>
      <c r="L18" s="182"/>
      <c r="M18" s="182"/>
      <c r="N18" s="182"/>
      <c r="O18" s="182"/>
      <c r="P18" s="182"/>
      <c r="Q18" s="175" t="s">
        <v>7</v>
      </c>
      <c r="R18" s="176"/>
      <c r="S18" s="177" t="s">
        <v>24</v>
      </c>
      <c r="T18" s="178"/>
    </row>
    <row r="19" spans="1:20" ht="11.25" customHeight="1">
      <c r="A19" s="173"/>
      <c r="B19" s="173"/>
      <c r="C19" s="173"/>
      <c r="D19" s="173"/>
      <c r="E19" s="173"/>
      <c r="F19" s="17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75" t="s">
        <v>9</v>
      </c>
      <c r="R19" s="176"/>
      <c r="S19" s="177" t="s">
        <v>24</v>
      </c>
      <c r="T19" s="178"/>
    </row>
    <row r="20" spans="1:20" ht="12.75" customHeight="1">
      <c r="A20" s="169" t="s">
        <v>19</v>
      </c>
      <c r="B20" s="173"/>
      <c r="C20" s="173"/>
      <c r="D20" s="173"/>
      <c r="E20" s="173"/>
      <c r="F20" s="173"/>
      <c r="G20" s="174" t="s">
        <v>24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5" t="s">
        <v>21</v>
      </c>
      <c r="R20" s="176"/>
      <c r="S20" s="177" t="s">
        <v>24</v>
      </c>
      <c r="T20" s="178"/>
    </row>
    <row r="21" spans="1:20" ht="20.100000000000001" customHeight="1">
      <c r="A21" s="179" t="s">
        <v>25</v>
      </c>
      <c r="B21" s="180"/>
      <c r="C21" s="180"/>
      <c r="D21" s="180"/>
      <c r="E21" s="180"/>
      <c r="F21" s="180"/>
      <c r="G21" s="181" t="s">
        <v>26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75" t="s">
        <v>27</v>
      </c>
      <c r="R21" s="176"/>
      <c r="S21" s="177" t="s">
        <v>28</v>
      </c>
      <c r="T21" s="178"/>
    </row>
    <row r="22" spans="1:20" ht="12" customHeight="1">
      <c r="A22" s="169" t="s">
        <v>29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</row>
    <row r="23" spans="1:20" ht="10.5" hidden="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0" t="s">
        <v>24</v>
      </c>
      <c r="Q23" s="171"/>
      <c r="R23" s="171"/>
      <c r="S23" s="171"/>
      <c r="T23" s="1"/>
    </row>
    <row r="24" spans="1:20" ht="46.5" customHeight="1">
      <c r="A24" s="168" t="s">
        <v>30</v>
      </c>
      <c r="B24" s="168" t="s">
        <v>31</v>
      </c>
      <c r="C24" s="168" t="s">
        <v>32</v>
      </c>
      <c r="D24" s="126"/>
      <c r="E24" s="126"/>
      <c r="F24" s="126"/>
      <c r="G24" s="126"/>
      <c r="H24" s="168" t="s">
        <v>33</v>
      </c>
      <c r="I24" s="168" t="s">
        <v>34</v>
      </c>
      <c r="J24" s="126"/>
      <c r="K24" s="126"/>
      <c r="L24" s="126"/>
      <c r="M24" s="126"/>
      <c r="N24" s="168" t="s">
        <v>35</v>
      </c>
      <c r="O24" s="168" t="s">
        <v>36</v>
      </c>
      <c r="P24" s="126"/>
      <c r="Q24" s="126"/>
      <c r="R24" s="172" t="s">
        <v>37</v>
      </c>
      <c r="S24" s="128"/>
      <c r="T24" s="128"/>
    </row>
    <row r="25" spans="1:20" ht="80.099999999999994" customHeight="1">
      <c r="A25" s="126"/>
      <c r="B25" s="126"/>
      <c r="C25" s="168" t="s">
        <v>38</v>
      </c>
      <c r="D25" s="126"/>
      <c r="E25" s="126"/>
      <c r="F25" s="168" t="s">
        <v>39</v>
      </c>
      <c r="G25" s="126"/>
      <c r="H25" s="126"/>
      <c r="I25" s="168" t="s">
        <v>40</v>
      </c>
      <c r="J25" s="168" t="s">
        <v>41</v>
      </c>
      <c r="K25" s="168" t="s">
        <v>42</v>
      </c>
      <c r="L25" s="126"/>
      <c r="M25" s="168" t="s">
        <v>43</v>
      </c>
      <c r="N25" s="126"/>
      <c r="O25" s="126"/>
      <c r="P25" s="126"/>
      <c r="Q25" s="126"/>
      <c r="R25" s="128"/>
      <c r="S25" s="128"/>
      <c r="T25" s="128"/>
    </row>
    <row r="26" spans="1:20" ht="84" customHeight="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68" t="s">
        <v>44</v>
      </c>
      <c r="L26" s="168" t="s">
        <v>45</v>
      </c>
      <c r="M26" s="126"/>
      <c r="N26" s="126"/>
      <c r="O26" s="126"/>
      <c r="P26" s="126"/>
      <c r="Q26" s="126"/>
      <c r="R26" s="128"/>
      <c r="S26" s="128"/>
      <c r="T26" s="128"/>
    </row>
    <row r="27" spans="1:20" ht="35.25" customHeight="1">
      <c r="A27" s="126"/>
      <c r="B27" s="126"/>
      <c r="C27" s="15" t="s">
        <v>46</v>
      </c>
      <c r="D27" s="168" t="s">
        <v>47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8"/>
      <c r="S27" s="128"/>
      <c r="T27" s="128"/>
    </row>
    <row r="28" spans="1:20" ht="15" customHeight="1">
      <c r="A28" s="16" t="s">
        <v>48</v>
      </c>
      <c r="B28" s="16" t="s">
        <v>49</v>
      </c>
      <c r="C28" s="16" t="s">
        <v>50</v>
      </c>
      <c r="D28" s="125" t="s">
        <v>51</v>
      </c>
      <c r="E28" s="126"/>
      <c r="F28" s="125" t="s">
        <v>52</v>
      </c>
      <c r="G28" s="126"/>
      <c r="H28" s="16" t="s">
        <v>53</v>
      </c>
      <c r="I28" s="16" t="s">
        <v>54</v>
      </c>
      <c r="J28" s="16" t="s">
        <v>55</v>
      </c>
      <c r="K28" s="16" t="s">
        <v>56</v>
      </c>
      <c r="L28" s="16" t="s">
        <v>57</v>
      </c>
      <c r="M28" s="16" t="s">
        <v>58</v>
      </c>
      <c r="N28" s="16" t="s">
        <v>59</v>
      </c>
      <c r="O28" s="125" t="s">
        <v>60</v>
      </c>
      <c r="P28" s="126"/>
      <c r="Q28" s="126"/>
      <c r="R28" s="127" t="s">
        <v>18</v>
      </c>
      <c r="S28" s="128"/>
      <c r="T28" s="128"/>
    </row>
    <row r="29" spans="1:20" ht="48.75" customHeight="1">
      <c r="A29" s="17" t="s">
        <v>61</v>
      </c>
      <c r="B29" s="17" t="s">
        <v>62</v>
      </c>
      <c r="C29" s="40" t="s">
        <v>134</v>
      </c>
      <c r="D29" s="163" t="s">
        <v>135</v>
      </c>
      <c r="E29" s="164"/>
      <c r="F29" s="165" t="s">
        <v>63</v>
      </c>
      <c r="G29" s="164"/>
      <c r="H29" s="112" t="s">
        <v>64</v>
      </c>
      <c r="I29" s="113">
        <v>1115200</v>
      </c>
      <c r="J29" s="113">
        <v>1115200</v>
      </c>
      <c r="K29" s="90" t="s">
        <v>156</v>
      </c>
      <c r="L29" s="90" t="s">
        <v>156</v>
      </c>
      <c r="M29" s="90" t="s">
        <v>156</v>
      </c>
      <c r="N29" s="112" t="s">
        <v>65</v>
      </c>
      <c r="O29" s="165" t="s">
        <v>24</v>
      </c>
      <c r="P29" s="164"/>
      <c r="Q29" s="164"/>
      <c r="R29" s="166" t="s">
        <v>24</v>
      </c>
      <c r="S29" s="167"/>
      <c r="T29" s="167"/>
    </row>
    <row r="30" spans="1:20" ht="60" customHeight="1">
      <c r="A30" s="19" t="s">
        <v>66</v>
      </c>
      <c r="B30" s="19" t="s">
        <v>67</v>
      </c>
      <c r="C30" s="20" t="s">
        <v>68</v>
      </c>
      <c r="D30" s="138" t="s">
        <v>136</v>
      </c>
      <c r="E30" s="139"/>
      <c r="F30" s="140" t="s">
        <v>69</v>
      </c>
      <c r="G30" s="139"/>
      <c r="H30" s="112" t="s">
        <v>64</v>
      </c>
      <c r="I30" s="113">
        <v>276000</v>
      </c>
      <c r="J30" s="113">
        <v>276000</v>
      </c>
      <c r="K30" s="90" t="s">
        <v>156</v>
      </c>
      <c r="L30" s="90" t="s">
        <v>156</v>
      </c>
      <c r="M30" s="90" t="s">
        <v>156</v>
      </c>
      <c r="N30" s="120" t="s">
        <v>65</v>
      </c>
      <c r="O30" s="140" t="s">
        <v>24</v>
      </c>
      <c r="P30" s="139"/>
      <c r="Q30" s="139"/>
      <c r="R30" s="141" t="s">
        <v>24</v>
      </c>
      <c r="S30" s="142"/>
      <c r="T30" s="142"/>
    </row>
    <row r="31" spans="1:20" ht="131.25" customHeight="1">
      <c r="A31" s="58" t="s">
        <v>144</v>
      </c>
      <c r="B31" s="57" t="s">
        <v>145</v>
      </c>
      <c r="C31" s="71" t="s">
        <v>146</v>
      </c>
      <c r="D31" s="153" t="s">
        <v>149</v>
      </c>
      <c r="E31" s="153"/>
      <c r="F31" s="153" t="s">
        <v>147</v>
      </c>
      <c r="G31" s="153"/>
      <c r="H31" s="114" t="s">
        <v>64</v>
      </c>
      <c r="I31" s="115">
        <v>3283602</v>
      </c>
      <c r="J31" s="115">
        <v>3283602</v>
      </c>
      <c r="K31" s="90" t="s">
        <v>156</v>
      </c>
      <c r="L31" s="90" t="s">
        <v>156</v>
      </c>
      <c r="M31" s="90" t="s">
        <v>156</v>
      </c>
      <c r="N31" s="120" t="s">
        <v>65</v>
      </c>
      <c r="O31" s="154"/>
      <c r="P31" s="155"/>
      <c r="Q31" s="156"/>
      <c r="R31" s="157"/>
      <c r="S31" s="157"/>
      <c r="T31" s="157"/>
    </row>
    <row r="32" spans="1:20" ht="131.25" customHeight="1">
      <c r="A32" s="107" t="s">
        <v>166</v>
      </c>
      <c r="B32" s="106" t="s">
        <v>167</v>
      </c>
      <c r="C32" s="111" t="s">
        <v>170</v>
      </c>
      <c r="D32" s="158" t="s">
        <v>168</v>
      </c>
      <c r="E32" s="159"/>
      <c r="F32" s="158" t="s">
        <v>169</v>
      </c>
      <c r="G32" s="159"/>
      <c r="H32" s="114" t="s">
        <v>64</v>
      </c>
      <c r="I32" s="115">
        <v>840000</v>
      </c>
      <c r="J32" s="115">
        <f>I32</f>
        <v>840000</v>
      </c>
      <c r="K32" s="105" t="s">
        <v>156</v>
      </c>
      <c r="L32" s="105" t="s">
        <v>156</v>
      </c>
      <c r="M32" s="105" t="s">
        <v>156</v>
      </c>
      <c r="N32" s="120" t="s">
        <v>65</v>
      </c>
      <c r="O32" s="108"/>
      <c r="P32" s="109"/>
      <c r="Q32" s="110"/>
      <c r="R32" s="160"/>
      <c r="S32" s="161"/>
      <c r="T32" s="162"/>
    </row>
    <row r="33" spans="1:22" ht="39.75" customHeight="1">
      <c r="A33" s="21" t="s">
        <v>70</v>
      </c>
      <c r="B33" s="21" t="s">
        <v>71</v>
      </c>
      <c r="C33" s="22" t="s">
        <v>24</v>
      </c>
      <c r="D33" s="143" t="s">
        <v>24</v>
      </c>
      <c r="E33" s="144"/>
      <c r="F33" s="146" t="s">
        <v>165</v>
      </c>
      <c r="G33" s="146"/>
      <c r="H33" s="116" t="s">
        <v>64</v>
      </c>
      <c r="I33" s="117">
        <v>578700</v>
      </c>
      <c r="J33" s="117">
        <f>I33</f>
        <v>578700</v>
      </c>
      <c r="K33" s="90" t="s">
        <v>156</v>
      </c>
      <c r="L33" s="90" t="s">
        <v>156</v>
      </c>
      <c r="M33" s="90" t="s">
        <v>156</v>
      </c>
      <c r="N33" s="120" t="s">
        <v>65</v>
      </c>
      <c r="O33" s="149" t="s">
        <v>24</v>
      </c>
      <c r="P33" s="150"/>
      <c r="Q33" s="151"/>
      <c r="R33" s="147" t="s">
        <v>24</v>
      </c>
      <c r="S33" s="147"/>
      <c r="T33" s="147"/>
    </row>
    <row r="34" spans="1:22" ht="39.950000000000003" customHeight="1">
      <c r="A34" s="24" t="s">
        <v>124</v>
      </c>
      <c r="B34" s="23" t="s">
        <v>72</v>
      </c>
      <c r="C34" s="22"/>
      <c r="D34" s="145"/>
      <c r="E34" s="145"/>
      <c r="F34" s="146"/>
      <c r="G34" s="146"/>
      <c r="H34" s="118" t="s">
        <v>64</v>
      </c>
      <c r="I34" s="119">
        <v>11101678.6</v>
      </c>
      <c r="J34" s="119">
        <f>I34</f>
        <v>11101678.6</v>
      </c>
      <c r="K34" s="90" t="s">
        <v>156</v>
      </c>
      <c r="L34" s="90" t="s">
        <v>156</v>
      </c>
      <c r="M34" s="90" t="s">
        <v>156</v>
      </c>
      <c r="N34" s="120" t="s">
        <v>65</v>
      </c>
      <c r="O34" s="152"/>
      <c r="P34" s="152"/>
      <c r="Q34" s="152"/>
      <c r="R34" s="148"/>
      <c r="S34" s="148"/>
      <c r="T34" s="148"/>
    </row>
    <row r="35" spans="1:22" ht="30" customHeight="1">
      <c r="A35" s="135" t="s">
        <v>73</v>
      </c>
      <c r="B35" s="136"/>
      <c r="C35" s="136"/>
      <c r="D35" s="136"/>
      <c r="E35" s="136"/>
      <c r="F35" s="136"/>
      <c r="G35" s="136"/>
      <c r="H35" s="137"/>
      <c r="I35" s="37">
        <f>SUM(I29:I34)</f>
        <v>17195180.600000001</v>
      </c>
      <c r="J35" s="37">
        <f>SUM(J29:J34)</f>
        <v>17195180.600000001</v>
      </c>
      <c r="K35" s="90" t="s">
        <v>156</v>
      </c>
      <c r="L35" s="90" t="s">
        <v>156</v>
      </c>
      <c r="M35" s="90" t="s">
        <v>156</v>
      </c>
      <c r="N35" s="16" t="s">
        <v>24</v>
      </c>
      <c r="O35" s="125" t="s">
        <v>24</v>
      </c>
      <c r="P35" s="126"/>
      <c r="Q35" s="126"/>
      <c r="R35" s="127" t="s">
        <v>24</v>
      </c>
      <c r="S35" s="128"/>
      <c r="T35" s="128"/>
    </row>
    <row r="36" spans="1:22" ht="30" customHeight="1">
      <c r="A36" s="122" t="s">
        <v>74</v>
      </c>
      <c r="B36" s="123"/>
      <c r="C36" s="123"/>
      <c r="D36" s="123"/>
      <c r="E36" s="123"/>
      <c r="F36" s="123"/>
      <c r="G36" s="123"/>
      <c r="H36" s="124"/>
      <c r="I36" s="37">
        <f>4200+37800</f>
        <v>42000</v>
      </c>
      <c r="J36" s="37">
        <f>I36</f>
        <v>42000</v>
      </c>
      <c r="K36" s="90" t="s">
        <v>156</v>
      </c>
      <c r="L36" s="90" t="s">
        <v>156</v>
      </c>
      <c r="M36" s="90" t="s">
        <v>156</v>
      </c>
      <c r="N36" s="16" t="s">
        <v>24</v>
      </c>
      <c r="O36" s="125" t="s">
        <v>24</v>
      </c>
      <c r="P36" s="126"/>
      <c r="Q36" s="126"/>
      <c r="R36" s="127" t="s">
        <v>24</v>
      </c>
      <c r="S36" s="128"/>
      <c r="T36" s="128"/>
    </row>
    <row r="37" spans="1:22" ht="30" customHeight="1">
      <c r="A37" s="122" t="s">
        <v>75</v>
      </c>
      <c r="B37" s="123"/>
      <c r="C37" s="123"/>
      <c r="D37" s="123"/>
      <c r="E37" s="123"/>
      <c r="F37" s="123"/>
      <c r="G37" s="123"/>
      <c r="H37" s="124"/>
      <c r="I37" s="37">
        <v>885750.36</v>
      </c>
      <c r="J37" s="37">
        <f t="shared" ref="J37:J61" si="0">I37</f>
        <v>885750.36</v>
      </c>
      <c r="K37" s="90" t="s">
        <v>156</v>
      </c>
      <c r="L37" s="90" t="s">
        <v>156</v>
      </c>
      <c r="M37" s="90" t="s">
        <v>156</v>
      </c>
      <c r="N37" s="16" t="s">
        <v>24</v>
      </c>
      <c r="O37" s="125" t="s">
        <v>24</v>
      </c>
      <c r="P37" s="126"/>
      <c r="Q37" s="126"/>
      <c r="R37" s="127" t="s">
        <v>24</v>
      </c>
      <c r="S37" s="128"/>
      <c r="T37" s="128"/>
    </row>
    <row r="38" spans="1:22" ht="30" customHeight="1">
      <c r="A38" s="122" t="s">
        <v>76</v>
      </c>
      <c r="B38" s="123"/>
      <c r="C38" s="123"/>
      <c r="D38" s="123"/>
      <c r="E38" s="123"/>
      <c r="F38" s="123"/>
      <c r="G38" s="123"/>
      <c r="H38" s="124"/>
      <c r="I38" s="37">
        <v>75000</v>
      </c>
      <c r="J38" s="37">
        <f t="shared" si="0"/>
        <v>75000</v>
      </c>
      <c r="K38" s="90" t="s">
        <v>156</v>
      </c>
      <c r="L38" s="90" t="s">
        <v>156</v>
      </c>
      <c r="M38" s="90" t="s">
        <v>156</v>
      </c>
      <c r="N38" s="16" t="s">
        <v>24</v>
      </c>
      <c r="O38" s="125" t="s">
        <v>24</v>
      </c>
      <c r="P38" s="126"/>
      <c r="Q38" s="126"/>
      <c r="R38" s="127" t="s">
        <v>24</v>
      </c>
      <c r="S38" s="128"/>
      <c r="T38" s="128"/>
    </row>
    <row r="39" spans="1:22" ht="30" customHeight="1">
      <c r="A39" s="122" t="s">
        <v>77</v>
      </c>
      <c r="B39" s="123"/>
      <c r="C39" s="123"/>
      <c r="D39" s="123"/>
      <c r="E39" s="123"/>
      <c r="F39" s="123"/>
      <c r="G39" s="123"/>
      <c r="H39" s="124"/>
      <c r="I39" s="37">
        <v>46000</v>
      </c>
      <c r="J39" s="37">
        <f t="shared" si="0"/>
        <v>46000</v>
      </c>
      <c r="K39" s="90" t="s">
        <v>156</v>
      </c>
      <c r="L39" s="90" t="s">
        <v>156</v>
      </c>
      <c r="M39" s="90" t="s">
        <v>156</v>
      </c>
      <c r="N39" s="16" t="s">
        <v>24</v>
      </c>
      <c r="O39" s="125" t="s">
        <v>24</v>
      </c>
      <c r="P39" s="126"/>
      <c r="Q39" s="126"/>
      <c r="R39" s="127" t="s">
        <v>24</v>
      </c>
      <c r="S39" s="128"/>
      <c r="T39" s="128"/>
    </row>
    <row r="40" spans="1:22" ht="30" customHeight="1">
      <c r="A40" s="122" t="s">
        <v>78</v>
      </c>
      <c r="B40" s="123"/>
      <c r="C40" s="123"/>
      <c r="D40" s="123"/>
      <c r="E40" s="123"/>
      <c r="F40" s="123"/>
      <c r="G40" s="123"/>
      <c r="H40" s="124"/>
      <c r="I40" s="37">
        <v>0</v>
      </c>
      <c r="J40" s="37">
        <f t="shared" si="0"/>
        <v>0</v>
      </c>
      <c r="K40" s="90" t="s">
        <v>156</v>
      </c>
      <c r="L40" s="90" t="s">
        <v>156</v>
      </c>
      <c r="M40" s="90" t="s">
        <v>156</v>
      </c>
      <c r="N40" s="16" t="s">
        <v>24</v>
      </c>
      <c r="O40" s="125" t="s">
        <v>24</v>
      </c>
      <c r="P40" s="126"/>
      <c r="Q40" s="126"/>
      <c r="R40" s="127" t="s">
        <v>24</v>
      </c>
      <c r="S40" s="128"/>
      <c r="T40" s="128"/>
    </row>
    <row r="41" spans="1:22" ht="30" customHeight="1">
      <c r="A41" s="122" t="s">
        <v>79</v>
      </c>
      <c r="B41" s="123"/>
      <c r="C41" s="123"/>
      <c r="D41" s="123"/>
      <c r="E41" s="123"/>
      <c r="F41" s="123"/>
      <c r="G41" s="123"/>
      <c r="H41" s="124"/>
      <c r="I41" s="37">
        <v>0</v>
      </c>
      <c r="J41" s="37">
        <f t="shared" si="0"/>
        <v>0</v>
      </c>
      <c r="K41" s="90" t="s">
        <v>156</v>
      </c>
      <c r="L41" s="90" t="s">
        <v>156</v>
      </c>
      <c r="M41" s="90" t="s">
        <v>156</v>
      </c>
      <c r="N41" s="16" t="s">
        <v>24</v>
      </c>
      <c r="O41" s="125" t="s">
        <v>24</v>
      </c>
      <c r="P41" s="126"/>
      <c r="Q41" s="126"/>
      <c r="R41" s="127" t="s">
        <v>24</v>
      </c>
      <c r="S41" s="128"/>
      <c r="T41" s="128"/>
    </row>
    <row r="42" spans="1:22" ht="30" customHeight="1">
      <c r="A42" s="122" t="s">
        <v>80</v>
      </c>
      <c r="B42" s="123"/>
      <c r="C42" s="123"/>
      <c r="D42" s="123"/>
      <c r="E42" s="123"/>
      <c r="F42" s="123"/>
      <c r="G42" s="123"/>
      <c r="H42" s="124"/>
      <c r="I42" s="37">
        <v>357650</v>
      </c>
      <c r="J42" s="37">
        <f t="shared" si="0"/>
        <v>357650</v>
      </c>
      <c r="K42" s="90" t="s">
        <v>156</v>
      </c>
      <c r="L42" s="90" t="s">
        <v>156</v>
      </c>
      <c r="M42" s="90" t="s">
        <v>156</v>
      </c>
      <c r="N42" s="16" t="s">
        <v>24</v>
      </c>
      <c r="O42" s="125" t="s">
        <v>24</v>
      </c>
      <c r="P42" s="126"/>
      <c r="Q42" s="126"/>
      <c r="R42" s="127" t="s">
        <v>24</v>
      </c>
      <c r="S42" s="128"/>
      <c r="T42" s="128"/>
    </row>
    <row r="43" spans="1:22" ht="30" customHeight="1">
      <c r="A43" s="122" t="s">
        <v>81</v>
      </c>
      <c r="B43" s="123"/>
      <c r="C43" s="123"/>
      <c r="D43" s="123"/>
      <c r="E43" s="123"/>
      <c r="F43" s="123"/>
      <c r="G43" s="123"/>
      <c r="H43" s="124"/>
      <c r="I43" s="37">
        <v>17800</v>
      </c>
      <c r="J43" s="37">
        <f t="shared" si="0"/>
        <v>17800</v>
      </c>
      <c r="K43" s="90" t="s">
        <v>156</v>
      </c>
      <c r="L43" s="90" t="s">
        <v>156</v>
      </c>
      <c r="M43" s="90" t="s">
        <v>156</v>
      </c>
      <c r="N43" s="16" t="s">
        <v>24</v>
      </c>
      <c r="O43" s="125" t="s">
        <v>24</v>
      </c>
      <c r="P43" s="126"/>
      <c r="Q43" s="126"/>
      <c r="R43" s="127" t="s">
        <v>24</v>
      </c>
      <c r="S43" s="128"/>
      <c r="T43" s="128"/>
    </row>
    <row r="44" spans="1:22" ht="30" customHeight="1">
      <c r="A44" s="122" t="s">
        <v>82</v>
      </c>
      <c r="B44" s="123"/>
      <c r="C44" s="123"/>
      <c r="D44" s="123"/>
      <c r="E44" s="123"/>
      <c r="F44" s="123"/>
      <c r="G44" s="123"/>
      <c r="H44" s="124"/>
      <c r="I44" s="37">
        <v>1235252</v>
      </c>
      <c r="J44" s="37">
        <f t="shared" si="0"/>
        <v>1235252</v>
      </c>
      <c r="K44" s="90" t="s">
        <v>156</v>
      </c>
      <c r="L44" s="90" t="s">
        <v>156</v>
      </c>
      <c r="M44" s="90" t="s">
        <v>156</v>
      </c>
      <c r="N44" s="16" t="s">
        <v>24</v>
      </c>
      <c r="O44" s="125" t="s">
        <v>24</v>
      </c>
      <c r="P44" s="126"/>
      <c r="Q44" s="126"/>
      <c r="R44" s="127" t="s">
        <v>24</v>
      </c>
      <c r="S44" s="128"/>
      <c r="T44" s="128"/>
    </row>
    <row r="45" spans="1:22" ht="30" customHeight="1">
      <c r="A45" s="122" t="s">
        <v>152</v>
      </c>
      <c r="B45" s="123"/>
      <c r="C45" s="123"/>
      <c r="D45" s="123"/>
      <c r="E45" s="123"/>
      <c r="F45" s="123"/>
      <c r="G45" s="123"/>
      <c r="H45" s="124"/>
      <c r="I45" s="37">
        <v>12000</v>
      </c>
      <c r="J45" s="37">
        <f t="shared" si="0"/>
        <v>12000</v>
      </c>
      <c r="K45" s="90" t="s">
        <v>156</v>
      </c>
      <c r="L45" s="90" t="s">
        <v>156</v>
      </c>
      <c r="M45" s="90" t="s">
        <v>156</v>
      </c>
      <c r="N45" s="72" t="s">
        <v>24</v>
      </c>
      <c r="O45" s="125" t="s">
        <v>24</v>
      </c>
      <c r="P45" s="126"/>
      <c r="Q45" s="126"/>
      <c r="R45" s="127" t="s">
        <v>24</v>
      </c>
      <c r="S45" s="128"/>
      <c r="T45" s="128"/>
    </row>
    <row r="46" spans="1:22" ht="30" customHeight="1">
      <c r="A46" s="122" t="s">
        <v>83</v>
      </c>
      <c r="B46" s="123"/>
      <c r="C46" s="123"/>
      <c r="D46" s="123"/>
      <c r="E46" s="123"/>
      <c r="F46" s="123"/>
      <c r="G46" s="123"/>
      <c r="H46" s="124"/>
      <c r="I46" s="37">
        <v>959500</v>
      </c>
      <c r="J46" s="37">
        <f t="shared" si="0"/>
        <v>959500</v>
      </c>
      <c r="K46" s="90" t="s">
        <v>156</v>
      </c>
      <c r="L46" s="90" t="s">
        <v>156</v>
      </c>
      <c r="M46" s="90" t="s">
        <v>156</v>
      </c>
      <c r="N46" s="16" t="s">
        <v>24</v>
      </c>
      <c r="O46" s="125" t="s">
        <v>24</v>
      </c>
      <c r="P46" s="126"/>
      <c r="Q46" s="126"/>
      <c r="R46" s="127" t="s">
        <v>24</v>
      </c>
      <c r="S46" s="128"/>
      <c r="T46" s="128"/>
    </row>
    <row r="47" spans="1:22" ht="30" customHeight="1">
      <c r="A47" s="122" t="s">
        <v>84</v>
      </c>
      <c r="B47" s="123"/>
      <c r="C47" s="123"/>
      <c r="D47" s="123"/>
      <c r="E47" s="123"/>
      <c r="F47" s="123"/>
      <c r="G47" s="123"/>
      <c r="H47" s="124"/>
      <c r="I47" s="37">
        <v>189250</v>
      </c>
      <c r="J47" s="37">
        <f t="shared" si="0"/>
        <v>189250</v>
      </c>
      <c r="K47" s="90" t="s">
        <v>156</v>
      </c>
      <c r="L47" s="90" t="s">
        <v>156</v>
      </c>
      <c r="M47" s="90" t="s">
        <v>156</v>
      </c>
      <c r="N47" s="16" t="s">
        <v>24</v>
      </c>
      <c r="O47" s="125" t="s">
        <v>24</v>
      </c>
      <c r="P47" s="126"/>
      <c r="Q47" s="126"/>
      <c r="R47" s="127" t="s">
        <v>24</v>
      </c>
      <c r="S47" s="128"/>
      <c r="T47" s="128"/>
      <c r="V47" s="39"/>
    </row>
    <row r="48" spans="1:22" ht="30" customHeight="1">
      <c r="A48" s="122" t="s">
        <v>85</v>
      </c>
      <c r="B48" s="123"/>
      <c r="C48" s="123"/>
      <c r="D48" s="123"/>
      <c r="E48" s="123"/>
      <c r="F48" s="123"/>
      <c r="G48" s="123"/>
      <c r="H48" s="124"/>
      <c r="I48" s="37">
        <v>340000</v>
      </c>
      <c r="J48" s="37">
        <f t="shared" si="0"/>
        <v>340000</v>
      </c>
      <c r="K48" s="90" t="s">
        <v>156</v>
      </c>
      <c r="L48" s="90" t="s">
        <v>156</v>
      </c>
      <c r="M48" s="90" t="s">
        <v>156</v>
      </c>
      <c r="N48" s="16" t="s">
        <v>24</v>
      </c>
      <c r="O48" s="125" t="s">
        <v>24</v>
      </c>
      <c r="P48" s="126"/>
      <c r="Q48" s="126"/>
      <c r="R48" s="127" t="s">
        <v>24</v>
      </c>
      <c r="S48" s="128"/>
      <c r="T48" s="128"/>
    </row>
    <row r="49" spans="1:82" ht="30" customHeight="1">
      <c r="A49" s="122" t="s">
        <v>86</v>
      </c>
      <c r="B49" s="123"/>
      <c r="C49" s="123"/>
      <c r="D49" s="123"/>
      <c r="E49" s="123"/>
      <c r="F49" s="123"/>
      <c r="G49" s="123"/>
      <c r="H49" s="124"/>
      <c r="I49" s="37">
        <v>1000</v>
      </c>
      <c r="J49" s="37">
        <f t="shared" si="0"/>
        <v>1000</v>
      </c>
      <c r="K49" s="90" t="s">
        <v>156</v>
      </c>
      <c r="L49" s="90" t="s">
        <v>156</v>
      </c>
      <c r="M49" s="90" t="s">
        <v>156</v>
      </c>
      <c r="N49" s="16" t="s">
        <v>24</v>
      </c>
      <c r="O49" s="125" t="s">
        <v>24</v>
      </c>
      <c r="P49" s="126"/>
      <c r="Q49" s="126"/>
      <c r="R49" s="127" t="s">
        <v>24</v>
      </c>
      <c r="S49" s="128"/>
      <c r="T49" s="128"/>
    </row>
    <row r="50" spans="1:82" ht="30" customHeight="1">
      <c r="A50" s="122" t="s">
        <v>87</v>
      </c>
      <c r="B50" s="123"/>
      <c r="C50" s="123"/>
      <c r="D50" s="123"/>
      <c r="E50" s="123"/>
      <c r="F50" s="123"/>
      <c r="G50" s="123"/>
      <c r="H50" s="124"/>
      <c r="I50" s="37">
        <v>30600</v>
      </c>
      <c r="J50" s="37">
        <f t="shared" si="0"/>
        <v>30600</v>
      </c>
      <c r="K50" s="90" t="s">
        <v>156</v>
      </c>
      <c r="L50" s="90" t="s">
        <v>156</v>
      </c>
      <c r="M50" s="90" t="s">
        <v>156</v>
      </c>
      <c r="N50" s="16" t="s">
        <v>24</v>
      </c>
      <c r="O50" s="125" t="s">
        <v>24</v>
      </c>
      <c r="P50" s="126"/>
      <c r="Q50" s="126"/>
      <c r="R50" s="127" t="s">
        <v>24</v>
      </c>
      <c r="S50" s="128"/>
      <c r="T50" s="128"/>
    </row>
    <row r="51" spans="1:82" ht="30" customHeight="1">
      <c r="A51" s="122" t="s">
        <v>88</v>
      </c>
      <c r="B51" s="123"/>
      <c r="C51" s="123"/>
      <c r="D51" s="123"/>
      <c r="E51" s="123"/>
      <c r="F51" s="123"/>
      <c r="G51" s="123"/>
      <c r="H51" s="124"/>
      <c r="I51" s="37">
        <v>90000</v>
      </c>
      <c r="J51" s="37">
        <f t="shared" si="0"/>
        <v>90000</v>
      </c>
      <c r="K51" s="90" t="s">
        <v>156</v>
      </c>
      <c r="L51" s="90" t="s">
        <v>156</v>
      </c>
      <c r="M51" s="90" t="s">
        <v>156</v>
      </c>
      <c r="N51" s="16" t="s">
        <v>24</v>
      </c>
      <c r="O51" s="125" t="s">
        <v>24</v>
      </c>
      <c r="P51" s="126"/>
      <c r="Q51" s="126"/>
      <c r="R51" s="127" t="s">
        <v>24</v>
      </c>
      <c r="S51" s="128"/>
      <c r="T51" s="128"/>
    </row>
    <row r="52" spans="1:82" ht="30" customHeight="1">
      <c r="A52" s="122" t="s">
        <v>89</v>
      </c>
      <c r="B52" s="123"/>
      <c r="C52" s="123"/>
      <c r="D52" s="123"/>
      <c r="E52" s="123"/>
      <c r="F52" s="123"/>
      <c r="G52" s="123"/>
      <c r="H52" s="124"/>
      <c r="I52" s="37">
        <v>1369</v>
      </c>
      <c r="J52" s="37">
        <f t="shared" si="0"/>
        <v>1369</v>
      </c>
      <c r="K52" s="90" t="s">
        <v>156</v>
      </c>
      <c r="L52" s="90" t="s">
        <v>156</v>
      </c>
      <c r="M52" s="90" t="s">
        <v>156</v>
      </c>
      <c r="N52" s="16" t="s">
        <v>24</v>
      </c>
      <c r="O52" s="125" t="s">
        <v>24</v>
      </c>
      <c r="P52" s="126"/>
      <c r="Q52" s="126"/>
      <c r="R52" s="127" t="s">
        <v>24</v>
      </c>
      <c r="S52" s="128"/>
      <c r="T52" s="128"/>
    </row>
    <row r="53" spans="1:82" ht="30" customHeight="1">
      <c r="A53" s="122" t="s">
        <v>90</v>
      </c>
      <c r="B53" s="123"/>
      <c r="C53" s="123"/>
      <c r="D53" s="123"/>
      <c r="E53" s="123"/>
      <c r="F53" s="123"/>
      <c r="G53" s="123"/>
      <c r="H53" s="124"/>
      <c r="I53" s="37">
        <v>162000</v>
      </c>
      <c r="J53" s="37">
        <f t="shared" si="0"/>
        <v>162000</v>
      </c>
      <c r="K53" s="90" t="s">
        <v>156</v>
      </c>
      <c r="L53" s="90" t="s">
        <v>156</v>
      </c>
      <c r="M53" s="90" t="s">
        <v>156</v>
      </c>
      <c r="N53" s="16" t="s">
        <v>24</v>
      </c>
      <c r="O53" s="125" t="s">
        <v>24</v>
      </c>
      <c r="P53" s="126"/>
      <c r="Q53" s="126"/>
      <c r="R53" s="127" t="s">
        <v>24</v>
      </c>
      <c r="S53" s="128"/>
      <c r="T53" s="128"/>
    </row>
    <row r="54" spans="1:82" ht="30" customHeight="1">
      <c r="A54" s="122" t="s">
        <v>91</v>
      </c>
      <c r="B54" s="123"/>
      <c r="C54" s="123"/>
      <c r="D54" s="123"/>
      <c r="E54" s="123"/>
      <c r="F54" s="123"/>
      <c r="G54" s="123"/>
      <c r="H54" s="124"/>
      <c r="I54" s="37">
        <v>76000</v>
      </c>
      <c r="J54" s="37">
        <f t="shared" si="0"/>
        <v>76000</v>
      </c>
      <c r="K54" s="90" t="s">
        <v>156</v>
      </c>
      <c r="L54" s="90" t="s">
        <v>156</v>
      </c>
      <c r="M54" s="90" t="s">
        <v>156</v>
      </c>
      <c r="N54" s="16" t="s">
        <v>24</v>
      </c>
      <c r="O54" s="125" t="s">
        <v>24</v>
      </c>
      <c r="P54" s="126"/>
      <c r="Q54" s="126"/>
      <c r="R54" s="127" t="s">
        <v>24</v>
      </c>
      <c r="S54" s="128"/>
      <c r="T54" s="128"/>
    </row>
    <row r="55" spans="1:82" ht="30" customHeight="1">
      <c r="A55" s="122" t="s">
        <v>155</v>
      </c>
      <c r="B55" s="123"/>
      <c r="C55" s="123"/>
      <c r="D55" s="123"/>
      <c r="E55" s="123"/>
      <c r="F55" s="123"/>
      <c r="G55" s="123"/>
      <c r="H55" s="124"/>
      <c r="I55" s="37">
        <v>1000</v>
      </c>
      <c r="J55" s="37">
        <f t="shared" si="0"/>
        <v>1000</v>
      </c>
      <c r="K55" s="90" t="s">
        <v>156</v>
      </c>
      <c r="L55" s="90" t="s">
        <v>156</v>
      </c>
      <c r="M55" s="90" t="s">
        <v>156</v>
      </c>
      <c r="N55" s="90"/>
      <c r="O55" s="129"/>
      <c r="P55" s="130"/>
      <c r="Q55" s="131"/>
      <c r="R55" s="132"/>
      <c r="S55" s="133"/>
      <c r="T55" s="134"/>
    </row>
    <row r="56" spans="1:82" ht="30" customHeight="1">
      <c r="A56" s="122" t="s">
        <v>92</v>
      </c>
      <c r="B56" s="123"/>
      <c r="C56" s="123"/>
      <c r="D56" s="123"/>
      <c r="E56" s="123"/>
      <c r="F56" s="123"/>
      <c r="G56" s="123"/>
      <c r="H56" s="124"/>
      <c r="I56" s="37">
        <v>1833824.1</v>
      </c>
      <c r="J56" s="37">
        <f t="shared" si="0"/>
        <v>1833824.1</v>
      </c>
      <c r="K56" s="90" t="s">
        <v>156</v>
      </c>
      <c r="L56" s="90" t="s">
        <v>156</v>
      </c>
      <c r="M56" s="90" t="s">
        <v>156</v>
      </c>
      <c r="N56" s="16" t="s">
        <v>24</v>
      </c>
      <c r="O56" s="125" t="s">
        <v>24</v>
      </c>
      <c r="P56" s="126"/>
      <c r="Q56" s="126"/>
      <c r="R56" s="127" t="s">
        <v>24</v>
      </c>
      <c r="S56" s="128"/>
      <c r="T56" s="128"/>
    </row>
    <row r="57" spans="1:82" ht="30" customHeight="1">
      <c r="A57" s="122" t="s">
        <v>93</v>
      </c>
      <c r="B57" s="123"/>
      <c r="C57" s="123"/>
      <c r="D57" s="123"/>
      <c r="E57" s="123"/>
      <c r="F57" s="123"/>
      <c r="G57" s="123"/>
      <c r="H57" s="124"/>
      <c r="I57" s="37">
        <v>3000000</v>
      </c>
      <c r="J57" s="37">
        <f t="shared" si="0"/>
        <v>3000000</v>
      </c>
      <c r="K57" s="90" t="s">
        <v>156</v>
      </c>
      <c r="L57" s="90" t="s">
        <v>156</v>
      </c>
      <c r="M57" s="90" t="s">
        <v>156</v>
      </c>
      <c r="N57" s="16" t="s">
        <v>24</v>
      </c>
      <c r="O57" s="125" t="s">
        <v>24</v>
      </c>
      <c r="P57" s="126"/>
      <c r="Q57" s="126"/>
      <c r="R57" s="127" t="s">
        <v>24</v>
      </c>
      <c r="S57" s="128"/>
      <c r="T57" s="128"/>
    </row>
    <row r="58" spans="1:82" ht="30" customHeight="1">
      <c r="A58" s="122" t="s">
        <v>148</v>
      </c>
      <c r="B58" s="123"/>
      <c r="C58" s="123"/>
      <c r="D58" s="123"/>
      <c r="E58" s="123"/>
      <c r="F58" s="123"/>
      <c r="G58" s="123"/>
      <c r="H58" s="124"/>
      <c r="I58" s="37">
        <v>283602</v>
      </c>
      <c r="J58" s="37">
        <f t="shared" si="0"/>
        <v>283602</v>
      </c>
      <c r="K58" s="90" t="s">
        <v>156</v>
      </c>
      <c r="L58" s="90" t="s">
        <v>156</v>
      </c>
      <c r="M58" s="90" t="s">
        <v>156</v>
      </c>
      <c r="N58" s="56"/>
      <c r="O58" s="129"/>
      <c r="P58" s="130"/>
      <c r="Q58" s="131"/>
      <c r="R58" s="132"/>
      <c r="S58" s="133"/>
      <c r="T58" s="134"/>
    </row>
    <row r="59" spans="1:82" ht="30" customHeight="1">
      <c r="A59" s="122" t="s">
        <v>94</v>
      </c>
      <c r="B59" s="123"/>
      <c r="C59" s="123"/>
      <c r="D59" s="123"/>
      <c r="E59" s="123"/>
      <c r="F59" s="123"/>
      <c r="G59" s="123"/>
      <c r="H59" s="124"/>
      <c r="I59" s="37">
        <v>19800</v>
      </c>
      <c r="J59" s="37">
        <f t="shared" si="0"/>
        <v>19800</v>
      </c>
      <c r="K59" s="90" t="s">
        <v>156</v>
      </c>
      <c r="L59" s="90" t="s">
        <v>156</v>
      </c>
      <c r="M59" s="90" t="s">
        <v>156</v>
      </c>
      <c r="N59" s="16" t="s">
        <v>24</v>
      </c>
      <c r="O59" s="125" t="s">
        <v>24</v>
      </c>
      <c r="P59" s="126"/>
      <c r="Q59" s="126"/>
      <c r="R59" s="127" t="s">
        <v>24</v>
      </c>
      <c r="S59" s="128"/>
      <c r="T59" s="128"/>
    </row>
    <row r="60" spans="1:82" ht="30" customHeight="1">
      <c r="A60" s="122" t="s">
        <v>95</v>
      </c>
      <c r="B60" s="123"/>
      <c r="C60" s="123"/>
      <c r="D60" s="123"/>
      <c r="E60" s="123"/>
      <c r="F60" s="123"/>
      <c r="G60" s="123"/>
      <c r="H60" s="124"/>
      <c r="I60" s="37">
        <v>5100</v>
      </c>
      <c r="J60" s="37">
        <f t="shared" si="0"/>
        <v>5100</v>
      </c>
      <c r="K60" s="90" t="s">
        <v>156</v>
      </c>
      <c r="L60" s="90" t="s">
        <v>156</v>
      </c>
      <c r="M60" s="90" t="s">
        <v>156</v>
      </c>
      <c r="N60" s="18"/>
      <c r="O60" s="129"/>
      <c r="P60" s="130"/>
      <c r="Q60" s="131"/>
      <c r="R60" s="132"/>
      <c r="S60" s="133"/>
      <c r="T60" s="134"/>
    </row>
    <row r="61" spans="1:82" ht="30" customHeight="1">
      <c r="A61" s="122" t="s">
        <v>133</v>
      </c>
      <c r="B61" s="123"/>
      <c r="C61" s="123"/>
      <c r="D61" s="123"/>
      <c r="E61" s="123"/>
      <c r="F61" s="123"/>
      <c r="G61" s="123"/>
      <c r="H61" s="124"/>
      <c r="I61" s="37">
        <v>6690683.1399999997</v>
      </c>
      <c r="J61" s="37">
        <f t="shared" si="0"/>
        <v>6690683.1399999997</v>
      </c>
      <c r="K61" s="90" t="s">
        <v>156</v>
      </c>
      <c r="L61" s="90" t="s">
        <v>156</v>
      </c>
      <c r="M61" s="90" t="s">
        <v>156</v>
      </c>
      <c r="N61" s="16" t="s">
        <v>24</v>
      </c>
      <c r="O61" s="125" t="s">
        <v>24</v>
      </c>
      <c r="P61" s="126"/>
      <c r="Q61" s="126"/>
      <c r="R61" s="127" t="s">
        <v>24</v>
      </c>
      <c r="S61" s="128"/>
      <c r="T61" s="128"/>
    </row>
    <row r="62" spans="1:82" ht="30" customHeight="1">
      <c r="A62" s="122" t="s">
        <v>161</v>
      </c>
      <c r="B62" s="123"/>
      <c r="C62" s="123"/>
      <c r="D62" s="123"/>
      <c r="E62" s="123"/>
      <c r="F62" s="123"/>
      <c r="G62" s="123"/>
      <c r="H62" s="124"/>
      <c r="I62" s="37">
        <v>840000</v>
      </c>
      <c r="J62" s="37">
        <f t="shared" ref="J62" si="1">I62</f>
        <v>840000</v>
      </c>
      <c r="K62" s="96" t="s">
        <v>156</v>
      </c>
      <c r="L62" s="96" t="s">
        <v>156</v>
      </c>
      <c r="M62" s="96" t="s">
        <v>156</v>
      </c>
      <c r="N62" s="96" t="s">
        <v>24</v>
      </c>
      <c r="O62" s="125" t="s">
        <v>24</v>
      </c>
      <c r="P62" s="126"/>
      <c r="Q62" s="126"/>
      <c r="R62" s="127" t="s">
        <v>24</v>
      </c>
      <c r="S62" s="128"/>
      <c r="T62" s="128"/>
    </row>
    <row r="63" spans="1:82">
      <c r="B63" s="39">
        <f>SUM(J36:J62)</f>
        <v>17195180.599999998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</row>
    <row r="64" spans="1:82">
      <c r="A64" s="29" t="s">
        <v>125</v>
      </c>
      <c r="B64" s="29"/>
      <c r="C64" s="29"/>
      <c r="D64" s="29"/>
      <c r="E64" s="30" t="s">
        <v>159</v>
      </c>
      <c r="F64" s="30"/>
      <c r="G64" s="29"/>
      <c r="H64" s="29"/>
      <c r="I64" s="29" t="s">
        <v>131</v>
      </c>
      <c r="J64" s="29"/>
      <c r="K64" s="29"/>
      <c r="L64" s="30" t="s">
        <v>158</v>
      </c>
      <c r="M64" s="30"/>
      <c r="N64" s="30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5"/>
      <c r="AI64" s="189"/>
      <c r="AJ64" s="189"/>
      <c r="AK64" s="189"/>
      <c r="AL64" s="189"/>
      <c r="AM64" s="189"/>
      <c r="AN64" s="189"/>
      <c r="AO64" s="189"/>
      <c r="AP64" s="189"/>
      <c r="AQ64" s="189"/>
      <c r="AR64" s="25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</row>
    <row r="65" spans="1:82">
      <c r="A65" s="29"/>
      <c r="B65" s="29"/>
      <c r="C65" s="29"/>
      <c r="D65" s="29"/>
      <c r="E65" s="194" t="s">
        <v>126</v>
      </c>
      <c r="F65" s="194"/>
      <c r="G65" s="194"/>
      <c r="H65" s="33"/>
      <c r="I65" s="194" t="s">
        <v>127</v>
      </c>
      <c r="J65" s="194"/>
      <c r="K65" s="33"/>
      <c r="L65" s="194" t="s">
        <v>132</v>
      </c>
      <c r="M65" s="194"/>
      <c r="N65" s="194"/>
      <c r="O65" s="194"/>
      <c r="P65" s="194"/>
      <c r="Q65" s="194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25"/>
      <c r="AI65" s="190"/>
      <c r="AJ65" s="190"/>
      <c r="AK65" s="190"/>
      <c r="AL65" s="190"/>
      <c r="AM65" s="190"/>
      <c r="AN65" s="190"/>
      <c r="AO65" s="190"/>
      <c r="AP65" s="190"/>
      <c r="AQ65" s="190"/>
      <c r="AR65" s="25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28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</row>
    <row r="66" spans="1:82">
      <c r="A66" s="94" t="s">
        <v>163</v>
      </c>
      <c r="B66" s="191" t="s">
        <v>157</v>
      </c>
      <c r="C66" s="191"/>
      <c r="D66" s="27" t="s">
        <v>129</v>
      </c>
      <c r="E66" s="36">
        <v>20</v>
      </c>
      <c r="F66" s="193" t="s">
        <v>130</v>
      </c>
      <c r="G66" s="193"/>
      <c r="H66" s="193"/>
      <c r="I66" s="193"/>
      <c r="J66" s="31"/>
      <c r="K66" s="31"/>
      <c r="L66" s="31"/>
      <c r="M66" s="31"/>
      <c r="N66" s="192"/>
      <c r="O66" s="192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</row>
    <row r="67" spans="1:8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</row>
    <row r="69" spans="1:82">
      <c r="B69" s="38"/>
      <c r="F69" s="35"/>
    </row>
  </sheetData>
  <mergeCells count="193">
    <mergeCell ref="J2:N2"/>
    <mergeCell ref="J3:S3"/>
    <mergeCell ref="J4:M4"/>
    <mergeCell ref="O4:S4"/>
    <mergeCell ref="AI5:AJ5"/>
    <mergeCell ref="AK5:AR5"/>
    <mergeCell ref="Z3:AF3"/>
    <mergeCell ref="AH3:AR3"/>
    <mergeCell ref="Z4:AF4"/>
    <mergeCell ref="AH4:AR4"/>
    <mergeCell ref="U5:V5"/>
    <mergeCell ref="X5:AF5"/>
    <mergeCell ref="AG5:AH5"/>
    <mergeCell ref="A60:H60"/>
    <mergeCell ref="O60:Q60"/>
    <mergeCell ref="R60:T60"/>
    <mergeCell ref="AI64:AQ64"/>
    <mergeCell ref="AS64:BJ64"/>
    <mergeCell ref="AI65:AQ65"/>
    <mergeCell ref="AS65:BJ65"/>
    <mergeCell ref="B66:C66"/>
    <mergeCell ref="N66:O66"/>
    <mergeCell ref="P66:Q66"/>
    <mergeCell ref="R66:CD66"/>
    <mergeCell ref="F66:G66"/>
    <mergeCell ref="H66:I66"/>
    <mergeCell ref="E65:G65"/>
    <mergeCell ref="I65:J65"/>
    <mergeCell ref="L65:Q65"/>
    <mergeCell ref="A61:H61"/>
    <mergeCell ref="O61:Q61"/>
    <mergeCell ref="R61:T61"/>
    <mergeCell ref="A62:H62"/>
    <mergeCell ref="O62:Q62"/>
    <mergeCell ref="R62:T62"/>
    <mergeCell ref="A8:T8"/>
    <mergeCell ref="A9:T9"/>
    <mergeCell ref="A10:T10"/>
    <mergeCell ref="A11:D11"/>
    <mergeCell ref="S12:T12"/>
    <mergeCell ref="A15:F15"/>
    <mergeCell ref="G15:P15"/>
    <mergeCell ref="Q15:R15"/>
    <mergeCell ref="S15:T15"/>
    <mergeCell ref="A16:F16"/>
    <mergeCell ref="G16:P16"/>
    <mergeCell ref="Q16:R16"/>
    <mergeCell ref="S16:T16"/>
    <mergeCell ref="A13:F14"/>
    <mergeCell ref="G13:P14"/>
    <mergeCell ref="Q13:R13"/>
    <mergeCell ref="S13:T13"/>
    <mergeCell ref="Q14:R14"/>
    <mergeCell ref="S14:T14"/>
    <mergeCell ref="A20:F20"/>
    <mergeCell ref="G20:P20"/>
    <mergeCell ref="Q20:R20"/>
    <mergeCell ref="S20:T20"/>
    <mergeCell ref="A21:F21"/>
    <mergeCell ref="G21:P21"/>
    <mergeCell ref="Q21:R21"/>
    <mergeCell ref="S21:T21"/>
    <mergeCell ref="A17:F17"/>
    <mergeCell ref="G17:P17"/>
    <mergeCell ref="Q17:R17"/>
    <mergeCell ref="S17:T17"/>
    <mergeCell ref="A18:F19"/>
    <mergeCell ref="G18:P19"/>
    <mergeCell ref="Q18:R18"/>
    <mergeCell ref="S18:T18"/>
    <mergeCell ref="Q19:R19"/>
    <mergeCell ref="S19:T19"/>
    <mergeCell ref="A22:T22"/>
    <mergeCell ref="P23:S23"/>
    <mergeCell ref="A24:A27"/>
    <mergeCell ref="B24:B27"/>
    <mergeCell ref="C24:G24"/>
    <mergeCell ref="H24:H27"/>
    <mergeCell ref="I24:M24"/>
    <mergeCell ref="N24:N27"/>
    <mergeCell ref="O24:Q27"/>
    <mergeCell ref="R24:T27"/>
    <mergeCell ref="C25:E26"/>
    <mergeCell ref="F25:G27"/>
    <mergeCell ref="I25:I27"/>
    <mergeCell ref="J25:J27"/>
    <mergeCell ref="K25:L25"/>
    <mergeCell ref="M25:M27"/>
    <mergeCell ref="O28:Q28"/>
    <mergeCell ref="R28:T28"/>
    <mergeCell ref="D29:E29"/>
    <mergeCell ref="F29:G29"/>
    <mergeCell ref="O29:Q29"/>
    <mergeCell ref="R29:T29"/>
    <mergeCell ref="K26:K27"/>
    <mergeCell ref="L26:L27"/>
    <mergeCell ref="D27:E27"/>
    <mergeCell ref="D28:E28"/>
    <mergeCell ref="F28:G28"/>
    <mergeCell ref="D30:E30"/>
    <mergeCell ref="F30:G30"/>
    <mergeCell ref="O30:Q30"/>
    <mergeCell ref="R30:T30"/>
    <mergeCell ref="D33:E33"/>
    <mergeCell ref="D34:E34"/>
    <mergeCell ref="F33:G34"/>
    <mergeCell ref="R33:T33"/>
    <mergeCell ref="R34:T34"/>
    <mergeCell ref="O33:Q33"/>
    <mergeCell ref="O34:Q34"/>
    <mergeCell ref="F31:G31"/>
    <mergeCell ref="D31:E31"/>
    <mergeCell ref="O31:Q31"/>
    <mergeCell ref="R31:T31"/>
    <mergeCell ref="D32:E32"/>
    <mergeCell ref="F32:G32"/>
    <mergeCell ref="R32:T32"/>
    <mergeCell ref="A37:H37"/>
    <mergeCell ref="O37:Q37"/>
    <mergeCell ref="R37:T37"/>
    <mergeCell ref="A38:H38"/>
    <mergeCell ref="O38:Q38"/>
    <mergeCell ref="R38:T38"/>
    <mergeCell ref="A35:H35"/>
    <mergeCell ref="O35:Q35"/>
    <mergeCell ref="R35:T35"/>
    <mergeCell ref="A36:H36"/>
    <mergeCell ref="O36:Q36"/>
    <mergeCell ref="R36:T36"/>
    <mergeCell ref="A41:H41"/>
    <mergeCell ref="O41:Q41"/>
    <mergeCell ref="R41:T41"/>
    <mergeCell ref="A42:H42"/>
    <mergeCell ref="O42:Q42"/>
    <mergeCell ref="R42:T42"/>
    <mergeCell ref="A39:H39"/>
    <mergeCell ref="O39:Q39"/>
    <mergeCell ref="R39:T39"/>
    <mergeCell ref="A40:H40"/>
    <mergeCell ref="O40:Q40"/>
    <mergeCell ref="R40:T40"/>
    <mergeCell ref="R46:T46"/>
    <mergeCell ref="A47:H47"/>
    <mergeCell ref="O47:Q47"/>
    <mergeCell ref="R47:T47"/>
    <mergeCell ref="A43:H43"/>
    <mergeCell ref="O43:Q43"/>
    <mergeCell ref="R43:T43"/>
    <mergeCell ref="A44:H44"/>
    <mergeCell ref="O44:Q44"/>
    <mergeCell ref="R44:T44"/>
    <mergeCell ref="O45:Q45"/>
    <mergeCell ref="R45:T45"/>
    <mergeCell ref="A45:H45"/>
    <mergeCell ref="A59:H59"/>
    <mergeCell ref="O59:Q59"/>
    <mergeCell ref="R59:T59"/>
    <mergeCell ref="A54:H54"/>
    <mergeCell ref="O54:Q54"/>
    <mergeCell ref="R54:T54"/>
    <mergeCell ref="A56:H56"/>
    <mergeCell ref="O56:Q56"/>
    <mergeCell ref="R56:T56"/>
    <mergeCell ref="A58:H58"/>
    <mergeCell ref="O58:Q58"/>
    <mergeCell ref="R58:T58"/>
    <mergeCell ref="A55:H55"/>
    <mergeCell ref="O55:Q55"/>
    <mergeCell ref="R55:T55"/>
    <mergeCell ref="J1:S1"/>
    <mergeCell ref="A52:H52"/>
    <mergeCell ref="O52:Q52"/>
    <mergeCell ref="R52:T52"/>
    <mergeCell ref="A53:H53"/>
    <mergeCell ref="O53:Q53"/>
    <mergeCell ref="R53:T53"/>
    <mergeCell ref="A50:H50"/>
    <mergeCell ref="A57:H57"/>
    <mergeCell ref="O57:Q57"/>
    <mergeCell ref="R57:T57"/>
    <mergeCell ref="O50:Q50"/>
    <mergeCell ref="R50:T50"/>
    <mergeCell ref="A51:H51"/>
    <mergeCell ref="O51:Q51"/>
    <mergeCell ref="R51:T51"/>
    <mergeCell ref="A48:H48"/>
    <mergeCell ref="O48:Q48"/>
    <mergeCell ref="R48:T48"/>
    <mergeCell ref="A49:H49"/>
    <mergeCell ref="O49:Q49"/>
    <mergeCell ref="R49:T49"/>
    <mergeCell ref="A46:H46"/>
    <mergeCell ref="O46:Q46"/>
  </mergeCells>
  <pageMargins left="0" right="0" top="0" bottom="0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39"/>
  <sheetViews>
    <sheetView topLeftCell="B3" zoomScale="130" zoomScaleNormal="130" workbookViewId="0">
      <selection activeCell="Q20" sqref="Q20:S20"/>
    </sheetView>
  </sheetViews>
  <sheetFormatPr defaultRowHeight="15"/>
  <cols>
    <col min="1" max="1" width="9.140625" customWidth="1"/>
    <col min="4" max="4" width="2.42578125" customWidth="1"/>
    <col min="5" max="16" width="9.140625" hidden="1" customWidth="1"/>
    <col min="17" max="17" width="5" customWidth="1"/>
    <col min="19" max="19" width="8.140625" customWidth="1"/>
    <col min="20" max="20" width="6.42578125" hidden="1" customWidth="1"/>
    <col min="21" max="32" width="9.140625" hidden="1" customWidth="1"/>
    <col min="33" max="33" width="0.85546875" hidden="1" customWidth="1"/>
    <col min="34" max="38" width="9.140625" hidden="1" customWidth="1"/>
    <col min="39" max="39" width="6.28515625" customWidth="1"/>
    <col min="40" max="40" width="4.140625" customWidth="1"/>
    <col min="41" max="42" width="9.140625" hidden="1" customWidth="1"/>
    <col min="44" max="44" width="1.5703125" customWidth="1"/>
    <col min="45" max="46" width="9.140625" hidden="1" customWidth="1"/>
    <col min="47" max="47" width="8.140625" customWidth="1"/>
    <col min="48" max="48" width="1.7109375" customWidth="1"/>
    <col min="49" max="50" width="9.140625" hidden="1" customWidth="1"/>
    <col min="52" max="52" width="3.140625" customWidth="1"/>
    <col min="53" max="54" width="9.140625" hidden="1" customWidth="1"/>
    <col min="55" max="55" width="8.5703125" customWidth="1"/>
    <col min="56" max="56" width="1.85546875" customWidth="1"/>
    <col min="57" max="58" width="9.140625" hidden="1" customWidth="1"/>
    <col min="60" max="60" width="0.42578125" customWidth="1"/>
    <col min="61" max="62" width="9.140625" hidden="1" customWidth="1"/>
    <col min="64" max="64" width="10" bestFit="1" customWidth="1"/>
  </cols>
  <sheetData>
    <row r="1" spans="1:65">
      <c r="AU1" s="240"/>
      <c r="AV1" s="240"/>
    </row>
    <row r="2" spans="1:65">
      <c r="A2" s="220" t="s">
        <v>96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2"/>
      <c r="AM2" s="202" t="s">
        <v>97</v>
      </c>
      <c r="AN2" s="223"/>
      <c r="AO2" s="223"/>
      <c r="AP2" s="224"/>
      <c r="AQ2" s="202" t="s">
        <v>98</v>
      </c>
      <c r="AR2" s="223"/>
      <c r="AS2" s="223"/>
      <c r="AT2" s="224"/>
      <c r="AU2" s="215" t="s">
        <v>99</v>
      </c>
      <c r="AV2" s="216"/>
      <c r="AW2" s="216"/>
      <c r="AX2" s="216"/>
      <c r="AY2" s="202">
        <v>244</v>
      </c>
      <c r="AZ2" s="223"/>
      <c r="BA2" s="223"/>
      <c r="BB2" s="224"/>
      <c r="BC2" s="202">
        <v>242</v>
      </c>
      <c r="BD2" s="223"/>
      <c r="BE2" s="223"/>
      <c r="BF2" s="224"/>
      <c r="BG2" s="215"/>
      <c r="BH2" s="216"/>
      <c r="BI2" s="216"/>
      <c r="BJ2" s="216"/>
      <c r="BK2" s="50" t="s">
        <v>137</v>
      </c>
      <c r="BL2" s="51" t="s">
        <v>138</v>
      </c>
    </row>
    <row r="3" spans="1:65">
      <c r="A3" s="220" t="s">
        <v>96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2"/>
      <c r="AM3" s="202">
        <f>SUM(AM4:AP33)</f>
        <v>17195180.599999998</v>
      </c>
      <c r="AN3" s="223"/>
      <c r="AO3" s="223"/>
      <c r="AP3" s="224"/>
      <c r="AQ3" s="202">
        <f>SUM(AQ4:AT33)</f>
        <v>4674802</v>
      </c>
      <c r="AR3" s="223"/>
      <c r="AS3" s="223"/>
      <c r="AT3" s="224"/>
      <c r="AU3" s="215">
        <f>AM3-AQ3</f>
        <v>12520378.599999998</v>
      </c>
      <c r="AV3" s="216"/>
      <c r="AW3" s="216"/>
      <c r="AX3" s="216"/>
      <c r="AY3" s="202">
        <f>AU3-BC3-BG3</f>
        <v>11941678.599999998</v>
      </c>
      <c r="AZ3" s="223"/>
      <c r="BA3" s="223"/>
      <c r="BB3" s="224"/>
      <c r="BC3" s="202">
        <f>SUM(BC4:BF33)</f>
        <v>578700</v>
      </c>
      <c r="BD3" s="223"/>
      <c r="BE3" s="223"/>
      <c r="BF3" s="224"/>
      <c r="BG3" s="215"/>
      <c r="BH3" s="216"/>
      <c r="BI3" s="216"/>
      <c r="BJ3" s="216"/>
      <c r="BK3" s="51">
        <f>SUM(BK4:BK33)</f>
        <v>26382796.859999999</v>
      </c>
      <c r="BL3" s="52">
        <f>SUM(BL4:BL33)</f>
        <v>43576977.460000001</v>
      </c>
    </row>
    <row r="4" spans="1:65">
      <c r="A4" s="212" t="s">
        <v>100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197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9"/>
      <c r="AM4" s="200"/>
      <c r="AN4" s="225"/>
      <c r="AO4" s="225"/>
      <c r="AP4" s="201"/>
      <c r="AQ4" s="214"/>
      <c r="AR4" s="214"/>
      <c r="AS4" s="214"/>
      <c r="AT4" s="214"/>
      <c r="AU4" s="215"/>
      <c r="AV4" s="216"/>
      <c r="AW4" s="216"/>
      <c r="AX4" s="216"/>
      <c r="AY4" s="217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51"/>
      <c r="BL4" s="51"/>
    </row>
    <row r="5" spans="1:6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197" t="s">
        <v>101</v>
      </c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9"/>
      <c r="AM5" s="208">
        <f>112250+15000+10000+30000+10000+12000</f>
        <v>189250</v>
      </c>
      <c r="AN5" s="209"/>
      <c r="AO5" s="209"/>
      <c r="AP5" s="213"/>
      <c r="AQ5" s="214"/>
      <c r="AR5" s="214"/>
      <c r="AS5" s="214"/>
      <c r="AT5" s="214"/>
      <c r="AU5" s="215">
        <f t="shared" ref="AU5:AU18" si="0">AM5-AQ5</f>
        <v>189250</v>
      </c>
      <c r="AV5" s="216"/>
      <c r="AW5" s="216"/>
      <c r="AX5" s="216"/>
      <c r="AY5" s="217">
        <f>AU5-BC5-BG5</f>
        <v>0</v>
      </c>
      <c r="AZ5" s="211"/>
      <c r="BA5" s="211"/>
      <c r="BB5" s="211"/>
      <c r="BC5" s="211">
        <f>112250+15000+10000+30000+10000+12000</f>
        <v>189250</v>
      </c>
      <c r="BD5" s="211"/>
      <c r="BE5" s="211"/>
      <c r="BF5" s="211"/>
      <c r="BG5" s="211"/>
      <c r="BH5" s="211"/>
      <c r="BI5" s="211"/>
      <c r="BJ5" s="211"/>
      <c r="BK5" s="51">
        <v>5600</v>
      </c>
      <c r="BL5" s="52">
        <f>AM5+BK5</f>
        <v>194850</v>
      </c>
    </row>
    <row r="6" spans="1:6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97" t="s">
        <v>102</v>
      </c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9"/>
      <c r="AM6" s="208">
        <f>1143252+2000+120000+20000+45000+1000+14000-110000</f>
        <v>1235252</v>
      </c>
      <c r="AN6" s="209"/>
      <c r="AO6" s="209"/>
      <c r="AP6" s="213"/>
      <c r="AQ6" s="226">
        <v>340600</v>
      </c>
      <c r="AR6" s="226"/>
      <c r="AS6" s="226"/>
      <c r="AT6" s="226"/>
      <c r="AU6" s="215">
        <f>AM6-AQ6</f>
        <v>894652</v>
      </c>
      <c r="AV6" s="216"/>
      <c r="AW6" s="216"/>
      <c r="AX6" s="216"/>
      <c r="AY6" s="217">
        <f t="shared" ref="AY6:AY30" si="1">AU6-BC6-BG6</f>
        <v>894652</v>
      </c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51">
        <v>4500</v>
      </c>
      <c r="BL6" s="52">
        <f>AM6+BK6</f>
        <v>1239752</v>
      </c>
    </row>
    <row r="7" spans="1:6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97" t="s">
        <v>103</v>
      </c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9"/>
      <c r="AM7" s="208">
        <v>1000</v>
      </c>
      <c r="AN7" s="209"/>
      <c r="AO7" s="209"/>
      <c r="AP7" s="213"/>
      <c r="AQ7" s="214">
        <v>0</v>
      </c>
      <c r="AR7" s="214"/>
      <c r="AS7" s="214"/>
      <c r="AT7" s="214"/>
      <c r="AU7" s="215">
        <f t="shared" si="0"/>
        <v>1000</v>
      </c>
      <c r="AV7" s="216"/>
      <c r="AW7" s="216"/>
      <c r="AX7" s="216"/>
      <c r="AY7" s="217">
        <f t="shared" si="1"/>
        <v>1000</v>
      </c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51"/>
      <c r="BL7" s="52">
        <f>AM7+BK7</f>
        <v>1000</v>
      </c>
    </row>
    <row r="8" spans="1:6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97" t="s">
        <v>104</v>
      </c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9"/>
      <c r="AM8" s="208">
        <v>90000</v>
      </c>
      <c r="AN8" s="209"/>
      <c r="AO8" s="209"/>
      <c r="AP8" s="213"/>
      <c r="AQ8" s="214"/>
      <c r="AR8" s="214"/>
      <c r="AS8" s="214"/>
      <c r="AT8" s="214"/>
      <c r="AU8" s="215">
        <f t="shared" si="0"/>
        <v>90000</v>
      </c>
      <c r="AV8" s="216"/>
      <c r="AW8" s="216"/>
      <c r="AX8" s="216"/>
      <c r="AY8" s="217">
        <f t="shared" si="1"/>
        <v>90000</v>
      </c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51"/>
      <c r="BL8" s="52">
        <f t="shared" ref="BL8:BL33" si="2">AM8+BK8</f>
        <v>90000</v>
      </c>
    </row>
    <row r="9" spans="1:65">
      <c r="A9" s="197"/>
      <c r="B9" s="198"/>
      <c r="C9" s="198"/>
      <c r="D9" s="19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7" t="s">
        <v>123</v>
      </c>
      <c r="R9" s="198"/>
      <c r="S9" s="19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208">
        <f>1369</f>
        <v>1369</v>
      </c>
      <c r="AN9" s="209"/>
      <c r="AO9" s="91"/>
      <c r="AP9" s="92"/>
      <c r="AQ9" s="200"/>
      <c r="AR9" s="201"/>
      <c r="AS9" s="14"/>
      <c r="AT9" s="14"/>
      <c r="AU9" s="202">
        <f t="shared" si="0"/>
        <v>1369</v>
      </c>
      <c r="AV9" s="203"/>
      <c r="AW9" s="9"/>
      <c r="AX9" s="9"/>
      <c r="AY9" s="204">
        <f t="shared" si="1"/>
        <v>1369</v>
      </c>
      <c r="AZ9" s="205"/>
      <c r="BA9" s="12"/>
      <c r="BB9" s="12"/>
      <c r="BC9" s="206"/>
      <c r="BD9" s="207"/>
      <c r="BE9" s="206"/>
      <c r="BF9" s="207"/>
      <c r="BG9" s="206"/>
      <c r="BH9" s="207"/>
      <c r="BI9" s="12"/>
      <c r="BJ9" s="12"/>
      <c r="BK9" s="51"/>
      <c r="BL9" s="52">
        <f t="shared" si="2"/>
        <v>1369</v>
      </c>
    </row>
    <row r="10" spans="1:65">
      <c r="A10" s="197"/>
      <c r="B10" s="198"/>
      <c r="C10" s="198"/>
      <c r="D10" s="199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197" t="s">
        <v>150</v>
      </c>
      <c r="R10" s="198"/>
      <c r="S10" s="198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4"/>
      <c r="AM10" s="208">
        <f>5000+7000</f>
        <v>12000</v>
      </c>
      <c r="AN10" s="209"/>
      <c r="AO10" s="91"/>
      <c r="AP10" s="92"/>
      <c r="AQ10" s="200"/>
      <c r="AR10" s="201"/>
      <c r="AS10" s="76"/>
      <c r="AT10" s="76"/>
      <c r="AU10" s="202">
        <f t="shared" ref="AU10" si="3">AM10-AQ10</f>
        <v>12000</v>
      </c>
      <c r="AV10" s="203"/>
      <c r="AW10" s="77"/>
      <c r="AX10" s="77"/>
      <c r="AY10" s="204">
        <f t="shared" ref="AY10" si="4">AU10-BC10-BG10</f>
        <v>0</v>
      </c>
      <c r="AZ10" s="205"/>
      <c r="BA10" s="78"/>
      <c r="BB10" s="78"/>
      <c r="BC10" s="206">
        <v>12000</v>
      </c>
      <c r="BD10" s="207"/>
      <c r="BE10" s="78"/>
      <c r="BF10" s="78"/>
      <c r="BG10" s="206"/>
      <c r="BH10" s="207"/>
      <c r="BI10" s="78"/>
      <c r="BJ10" s="78"/>
      <c r="BK10" s="51"/>
      <c r="BL10" s="52">
        <f t="shared" si="2"/>
        <v>12000</v>
      </c>
    </row>
    <row r="11" spans="1:65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197" t="s">
        <v>105</v>
      </c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9"/>
      <c r="AM11" s="208">
        <f>104000+8000+50000</f>
        <v>162000</v>
      </c>
      <c r="AN11" s="209"/>
      <c r="AO11" s="209"/>
      <c r="AP11" s="213"/>
      <c r="AQ11" s="214"/>
      <c r="AR11" s="214"/>
      <c r="AS11" s="214"/>
      <c r="AT11" s="214"/>
      <c r="AU11" s="215">
        <f t="shared" si="0"/>
        <v>162000</v>
      </c>
      <c r="AV11" s="216"/>
      <c r="AW11" s="216"/>
      <c r="AX11" s="216"/>
      <c r="AY11" s="217">
        <f t="shared" si="1"/>
        <v>162000</v>
      </c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51"/>
      <c r="BL11" s="52">
        <f t="shared" si="2"/>
        <v>162000</v>
      </c>
    </row>
    <row r="12" spans="1:65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197" t="s">
        <v>106</v>
      </c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9"/>
      <c r="AM12" s="208">
        <v>76000</v>
      </c>
      <c r="AN12" s="209"/>
      <c r="AO12" s="209"/>
      <c r="AP12" s="213"/>
      <c r="AQ12" s="214"/>
      <c r="AR12" s="214"/>
      <c r="AS12" s="214"/>
      <c r="AT12" s="214"/>
      <c r="AU12" s="215">
        <f>AM12-AQ12</f>
        <v>76000</v>
      </c>
      <c r="AV12" s="216"/>
      <c r="AW12" s="216"/>
      <c r="AX12" s="216"/>
      <c r="AY12" s="217">
        <f>AU12-BC12-BG12</f>
        <v>76000</v>
      </c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51"/>
      <c r="BL12" s="52">
        <f t="shared" si="2"/>
        <v>76000</v>
      </c>
    </row>
    <row r="13" spans="1:65">
      <c r="A13" s="197"/>
      <c r="B13" s="198"/>
      <c r="C13" s="198"/>
      <c r="D13" s="19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197" t="s">
        <v>153</v>
      </c>
      <c r="R13" s="198"/>
      <c r="S13" s="198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4"/>
      <c r="AM13" s="208">
        <v>1000</v>
      </c>
      <c r="AN13" s="209"/>
      <c r="AO13" s="91"/>
      <c r="AP13" s="92"/>
      <c r="AQ13" s="200"/>
      <c r="AR13" s="225"/>
      <c r="AS13" s="82"/>
      <c r="AT13" s="85"/>
      <c r="AU13" s="202">
        <f>AM13-AQ13</f>
        <v>1000</v>
      </c>
      <c r="AV13" s="203"/>
      <c r="AW13" s="86"/>
      <c r="AX13" s="86"/>
      <c r="AY13" s="204">
        <f>AU13-BC13-BG13</f>
        <v>1000</v>
      </c>
      <c r="AZ13" s="205"/>
      <c r="BA13" s="83"/>
      <c r="BB13" s="83"/>
      <c r="BC13" s="206"/>
      <c r="BD13" s="233"/>
      <c r="BE13" s="87"/>
      <c r="BF13" s="80"/>
      <c r="BG13" s="206"/>
      <c r="BH13" s="207"/>
      <c r="BI13" s="83"/>
      <c r="BJ13" s="83"/>
      <c r="BK13" s="51"/>
      <c r="BL13" s="52"/>
    </row>
    <row r="14" spans="1:65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9"/>
      <c r="Q14" s="197" t="s">
        <v>107</v>
      </c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9"/>
      <c r="AM14" s="230">
        <f>1625800+491626.1-268602-15000</f>
        <v>1833824.1</v>
      </c>
      <c r="AN14" s="231"/>
      <c r="AO14" s="231"/>
      <c r="AP14" s="232"/>
      <c r="AQ14" s="200"/>
      <c r="AR14" s="225"/>
      <c r="AS14" s="225"/>
      <c r="AT14" s="201"/>
      <c r="AU14" s="215">
        <f t="shared" si="0"/>
        <v>1833824.1</v>
      </c>
      <c r="AV14" s="216"/>
      <c r="AW14" s="216"/>
      <c r="AX14" s="216"/>
      <c r="AY14" s="217">
        <f t="shared" si="1"/>
        <v>1833824.1</v>
      </c>
      <c r="AZ14" s="211"/>
      <c r="BA14" s="211"/>
      <c r="BB14" s="211"/>
      <c r="BC14" s="206"/>
      <c r="BD14" s="233"/>
      <c r="BE14" s="233"/>
      <c r="BF14" s="207"/>
      <c r="BG14" s="211"/>
      <c r="BH14" s="211"/>
      <c r="BI14" s="211"/>
      <c r="BJ14" s="211"/>
      <c r="BK14" s="51"/>
      <c r="BL14" s="52">
        <f t="shared" si="2"/>
        <v>1833824.1</v>
      </c>
    </row>
    <row r="15" spans="1:6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9"/>
      <c r="Q15" s="197" t="s">
        <v>108</v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9"/>
      <c r="AM15" s="208">
        <v>3000000</v>
      </c>
      <c r="AN15" s="209"/>
      <c r="AO15" s="209"/>
      <c r="AP15" s="213"/>
      <c r="AQ15" s="234">
        <v>3000000</v>
      </c>
      <c r="AR15" s="235"/>
      <c r="AS15" s="235"/>
      <c r="AT15" s="236"/>
      <c r="AU15" s="215">
        <f>AM15-AQ15</f>
        <v>0</v>
      </c>
      <c r="AV15" s="216"/>
      <c r="AW15" s="216"/>
      <c r="AX15" s="216"/>
      <c r="AY15" s="217">
        <f>AU15-BC15-BG15</f>
        <v>0</v>
      </c>
      <c r="AZ15" s="211"/>
      <c r="BA15" s="211"/>
      <c r="BB15" s="211"/>
      <c r="BC15" s="206"/>
      <c r="BD15" s="233"/>
      <c r="BE15" s="233"/>
      <c r="BF15" s="207"/>
      <c r="BG15" s="211"/>
      <c r="BH15" s="211"/>
      <c r="BI15" s="211"/>
      <c r="BJ15" s="211"/>
      <c r="BK15" s="51"/>
      <c r="BL15" s="52">
        <f t="shared" si="2"/>
        <v>3000000</v>
      </c>
    </row>
    <row r="16" spans="1:65">
      <c r="A16" s="197"/>
      <c r="B16" s="198"/>
      <c r="C16" s="198"/>
      <c r="D16" s="198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197" t="s">
        <v>142</v>
      </c>
      <c r="R16" s="198"/>
      <c r="S16" s="19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  <c r="AM16" s="230">
        <f>268602+15000</f>
        <v>283602</v>
      </c>
      <c r="AN16" s="231"/>
      <c r="AO16" s="91"/>
      <c r="AP16" s="92"/>
      <c r="AQ16" s="234">
        <f>268602+15000</f>
        <v>283602</v>
      </c>
      <c r="AR16" s="235"/>
      <c r="AS16" s="64"/>
      <c r="AT16" s="62"/>
      <c r="AU16" s="202">
        <f>AM16-AQ16</f>
        <v>0</v>
      </c>
      <c r="AV16" s="203"/>
      <c r="AW16" s="65"/>
      <c r="AX16" s="65"/>
      <c r="AY16" s="204">
        <f>AU16-BC16-BG16</f>
        <v>0</v>
      </c>
      <c r="AZ16" s="205"/>
      <c r="BA16" s="66"/>
      <c r="BB16" s="66"/>
      <c r="BC16" s="206"/>
      <c r="BD16" s="233"/>
      <c r="BE16" s="68"/>
      <c r="BF16" s="67"/>
      <c r="BG16" s="206"/>
      <c r="BH16" s="207"/>
      <c r="BI16" s="66"/>
      <c r="BJ16" s="66"/>
      <c r="BK16" s="51"/>
      <c r="BL16" s="52">
        <f t="shared" si="2"/>
        <v>283602</v>
      </c>
      <c r="BM16" t="s">
        <v>143</v>
      </c>
    </row>
    <row r="17" spans="1:64">
      <c r="A17" s="212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197" t="s">
        <v>109</v>
      </c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9"/>
      <c r="AM17" s="208">
        <v>19800</v>
      </c>
      <c r="AN17" s="209"/>
      <c r="AO17" s="209"/>
      <c r="AP17" s="213"/>
      <c r="AQ17" s="214"/>
      <c r="AR17" s="214"/>
      <c r="AS17" s="214"/>
      <c r="AT17" s="214"/>
      <c r="AU17" s="215">
        <f t="shared" si="0"/>
        <v>19800</v>
      </c>
      <c r="AV17" s="216"/>
      <c r="AW17" s="216"/>
      <c r="AX17" s="216"/>
      <c r="AY17" s="217">
        <f t="shared" si="1"/>
        <v>0</v>
      </c>
      <c r="AZ17" s="211"/>
      <c r="BA17" s="211"/>
      <c r="BB17" s="211"/>
      <c r="BC17" s="211">
        <v>19800</v>
      </c>
      <c r="BD17" s="211"/>
      <c r="BE17" s="211"/>
      <c r="BF17" s="211"/>
      <c r="BG17" s="211"/>
      <c r="BH17" s="211"/>
      <c r="BI17" s="211"/>
      <c r="BJ17" s="211"/>
      <c r="BK17" s="51">
        <v>1200</v>
      </c>
      <c r="BL17" s="52">
        <f t="shared" si="2"/>
        <v>21000</v>
      </c>
    </row>
    <row r="18" spans="1:64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197" t="s">
        <v>110</v>
      </c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9"/>
      <c r="AM18" s="208">
        <v>5100</v>
      </c>
      <c r="AN18" s="209"/>
      <c r="AO18" s="209"/>
      <c r="AP18" s="213"/>
      <c r="AQ18" s="214"/>
      <c r="AR18" s="214"/>
      <c r="AS18" s="214"/>
      <c r="AT18" s="214"/>
      <c r="AU18" s="215">
        <f t="shared" si="0"/>
        <v>5100</v>
      </c>
      <c r="AV18" s="216"/>
      <c r="AW18" s="216"/>
      <c r="AX18" s="216"/>
      <c r="AY18" s="217">
        <f t="shared" si="1"/>
        <v>5100</v>
      </c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51"/>
      <c r="BL18" s="52">
        <f t="shared" si="2"/>
        <v>5100</v>
      </c>
    </row>
    <row r="19" spans="1:64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197" t="s">
        <v>111</v>
      </c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9"/>
      <c r="AM19" s="208">
        <f>4200+37800</f>
        <v>42000</v>
      </c>
      <c r="AN19" s="209"/>
      <c r="AO19" s="209"/>
      <c r="AP19" s="213"/>
      <c r="AQ19" s="214"/>
      <c r="AR19" s="214"/>
      <c r="AS19" s="214"/>
      <c r="AT19" s="214"/>
      <c r="AU19" s="215">
        <f>AM19-AQ19</f>
        <v>42000</v>
      </c>
      <c r="AV19" s="216"/>
      <c r="AW19" s="216"/>
      <c r="AX19" s="216"/>
      <c r="AY19" s="217">
        <f>AU19-BC19-BG19</f>
        <v>42000</v>
      </c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51"/>
      <c r="BL19" s="52">
        <f t="shared" si="2"/>
        <v>42000</v>
      </c>
    </row>
    <row r="20" spans="1:64">
      <c r="A20" s="197"/>
      <c r="B20" s="198"/>
      <c r="C20" s="198"/>
      <c r="D20" s="199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97" t="s">
        <v>160</v>
      </c>
      <c r="R20" s="198"/>
      <c r="S20" s="198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103"/>
      <c r="AM20" s="208">
        <v>840000</v>
      </c>
      <c r="AN20" s="209"/>
      <c r="AO20" s="98"/>
      <c r="AP20" s="104"/>
      <c r="AQ20" s="200"/>
      <c r="AR20" s="201"/>
      <c r="AS20" s="99"/>
      <c r="AT20" s="99"/>
      <c r="AU20" s="202">
        <f>AM20-AQ20</f>
        <v>840000</v>
      </c>
      <c r="AV20" s="203"/>
      <c r="AW20" s="100"/>
      <c r="AX20" s="100"/>
      <c r="AY20" s="204">
        <f>AU20-BC20-BG20</f>
        <v>840000</v>
      </c>
      <c r="AZ20" s="205"/>
      <c r="BA20" s="101"/>
      <c r="BB20" s="101"/>
      <c r="BC20" s="206"/>
      <c r="BD20" s="207"/>
      <c r="BE20" s="101"/>
      <c r="BF20" s="101"/>
      <c r="BG20" s="206"/>
      <c r="BH20" s="207"/>
      <c r="BI20" s="101"/>
      <c r="BJ20" s="101"/>
      <c r="BK20" s="51"/>
      <c r="BL20" s="52">
        <f t="shared" ref="BL20" si="5">AM20+BK20</f>
        <v>840000</v>
      </c>
    </row>
    <row r="21" spans="1:64">
      <c r="A21" s="197"/>
      <c r="B21" s="198"/>
      <c r="C21" s="198"/>
      <c r="D21" s="199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197" t="s">
        <v>139</v>
      </c>
      <c r="R21" s="198"/>
      <c r="S21" s="198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5"/>
      <c r="AM21" s="208"/>
      <c r="AN21" s="209"/>
      <c r="AO21" s="91"/>
      <c r="AP21" s="92"/>
      <c r="AQ21" s="200"/>
      <c r="AR21" s="201"/>
      <c r="AS21" s="46"/>
      <c r="AT21" s="46"/>
      <c r="AU21" s="202"/>
      <c r="AV21" s="203"/>
      <c r="AW21" s="41"/>
      <c r="AX21" s="41"/>
      <c r="AY21" s="204"/>
      <c r="AZ21" s="205"/>
      <c r="BA21" s="42"/>
      <c r="BB21" s="42"/>
      <c r="BC21" s="206"/>
      <c r="BD21" s="207"/>
      <c r="BE21" s="42"/>
      <c r="BF21" s="42"/>
      <c r="BG21" s="206"/>
      <c r="BH21" s="207"/>
      <c r="BI21" s="42"/>
      <c r="BJ21" s="42"/>
      <c r="BK21" s="51">
        <v>2180</v>
      </c>
      <c r="BL21" s="52">
        <f t="shared" si="2"/>
        <v>2180</v>
      </c>
    </row>
    <row r="22" spans="1:64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197" t="s">
        <v>112</v>
      </c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9"/>
      <c r="AM22" s="208">
        <f>789500+120000+50000</f>
        <v>959500</v>
      </c>
      <c r="AN22" s="209"/>
      <c r="AO22" s="209"/>
      <c r="AP22" s="213"/>
      <c r="AQ22" s="226">
        <v>680000</v>
      </c>
      <c r="AR22" s="226"/>
      <c r="AS22" s="226"/>
      <c r="AT22" s="226"/>
      <c r="AU22" s="215">
        <f>AM22-AQ22</f>
        <v>279500</v>
      </c>
      <c r="AV22" s="216"/>
      <c r="AW22" s="216"/>
      <c r="AX22" s="216"/>
      <c r="AY22" s="217">
        <f>AU22-BC22-BG22</f>
        <v>279500</v>
      </c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51">
        <v>53200</v>
      </c>
      <c r="BL22" s="52">
        <f t="shared" si="2"/>
        <v>1012700</v>
      </c>
    </row>
    <row r="23" spans="1:64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197" t="s">
        <v>113</v>
      </c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9"/>
      <c r="AM23" s="208">
        <f>218033.5+126036.86+327260-100580+315000</f>
        <v>885750.36</v>
      </c>
      <c r="AN23" s="209"/>
      <c r="AO23" s="209"/>
      <c r="AP23" s="213"/>
      <c r="AQ23" s="214"/>
      <c r="AR23" s="214"/>
      <c r="AS23" s="214"/>
      <c r="AT23" s="214"/>
      <c r="AU23" s="215">
        <f t="shared" ref="AU23:AU33" si="6">AM23-AQ23</f>
        <v>885750.36</v>
      </c>
      <c r="AV23" s="216"/>
      <c r="AW23" s="216"/>
      <c r="AX23" s="216"/>
      <c r="AY23" s="217">
        <f t="shared" si="1"/>
        <v>885750.36</v>
      </c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51"/>
      <c r="BL23" s="52">
        <f t="shared" si="2"/>
        <v>885750.36</v>
      </c>
    </row>
    <row r="24" spans="1:64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197" t="s">
        <v>114</v>
      </c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9"/>
      <c r="AM24" s="208">
        <f>15000+60000</f>
        <v>75000</v>
      </c>
      <c r="AN24" s="209"/>
      <c r="AO24" s="209"/>
      <c r="AP24" s="213"/>
      <c r="AQ24" s="214"/>
      <c r="AR24" s="214"/>
      <c r="AS24" s="214"/>
      <c r="AT24" s="214"/>
      <c r="AU24" s="215">
        <f t="shared" si="6"/>
        <v>75000</v>
      </c>
      <c r="AV24" s="216"/>
      <c r="AW24" s="216"/>
      <c r="AX24" s="216"/>
      <c r="AY24" s="217">
        <f t="shared" si="1"/>
        <v>75000</v>
      </c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51"/>
      <c r="BL24" s="52">
        <f t="shared" si="2"/>
        <v>75000</v>
      </c>
    </row>
    <row r="25" spans="1:64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197" t="s">
        <v>115</v>
      </c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9"/>
      <c r="AM25" s="208">
        <f>26000+40000-20000</f>
        <v>46000</v>
      </c>
      <c r="AN25" s="209"/>
      <c r="AO25" s="209"/>
      <c r="AP25" s="213"/>
      <c r="AQ25" s="214"/>
      <c r="AR25" s="214"/>
      <c r="AS25" s="214"/>
      <c r="AT25" s="214"/>
      <c r="AU25" s="215">
        <f t="shared" si="6"/>
        <v>46000</v>
      </c>
      <c r="AV25" s="216"/>
      <c r="AW25" s="216"/>
      <c r="AX25" s="216"/>
      <c r="AY25" s="217">
        <f t="shared" si="1"/>
        <v>46000</v>
      </c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51"/>
      <c r="BL25" s="52">
        <f t="shared" si="2"/>
        <v>46000</v>
      </c>
    </row>
    <row r="26" spans="1:64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197" t="s">
        <v>116</v>
      </c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9"/>
      <c r="AM26" s="208">
        <f>40000-40000</f>
        <v>0</v>
      </c>
      <c r="AN26" s="209"/>
      <c r="AO26" s="209"/>
      <c r="AP26" s="213"/>
      <c r="AQ26" s="214"/>
      <c r="AR26" s="214"/>
      <c r="AS26" s="214"/>
      <c r="AT26" s="214"/>
      <c r="AU26" s="215">
        <f t="shared" si="6"/>
        <v>0</v>
      </c>
      <c r="AV26" s="216"/>
      <c r="AW26" s="216"/>
      <c r="AX26" s="216"/>
      <c r="AY26" s="217">
        <f t="shared" si="1"/>
        <v>0</v>
      </c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51"/>
      <c r="BL26" s="52">
        <f t="shared" si="2"/>
        <v>0</v>
      </c>
    </row>
    <row r="27" spans="1:64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197" t="s">
        <v>117</v>
      </c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9"/>
      <c r="AM27" s="208">
        <f>10000-10000</f>
        <v>0</v>
      </c>
      <c r="AN27" s="209"/>
      <c r="AO27" s="209"/>
      <c r="AP27" s="213"/>
      <c r="AQ27" s="214"/>
      <c r="AR27" s="214"/>
      <c r="AS27" s="214"/>
      <c r="AT27" s="214"/>
      <c r="AU27" s="215">
        <f t="shared" si="6"/>
        <v>0</v>
      </c>
      <c r="AV27" s="216"/>
      <c r="AW27" s="216"/>
      <c r="AX27" s="216"/>
      <c r="AY27" s="217">
        <f t="shared" si="1"/>
        <v>0</v>
      </c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51"/>
      <c r="BL27" s="52">
        <f t="shared" si="2"/>
        <v>0</v>
      </c>
    </row>
    <row r="28" spans="1:64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197" t="s">
        <v>118</v>
      </c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208">
        <v>340000</v>
      </c>
      <c r="AN28" s="209"/>
      <c r="AO28" s="209"/>
      <c r="AP28" s="213"/>
      <c r="AQ28" s="226">
        <v>340000</v>
      </c>
      <c r="AR28" s="226"/>
      <c r="AS28" s="226"/>
      <c r="AT28" s="226"/>
      <c r="AU28" s="215">
        <f t="shared" si="6"/>
        <v>0</v>
      </c>
      <c r="AV28" s="216"/>
      <c r="AW28" s="216"/>
      <c r="AX28" s="216"/>
      <c r="AY28" s="217">
        <f t="shared" si="1"/>
        <v>0</v>
      </c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51"/>
      <c r="BL28" s="52">
        <f>AM28+BK28</f>
        <v>340000</v>
      </c>
    </row>
    <row r="29" spans="1:64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197" t="s">
        <v>119</v>
      </c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9"/>
      <c r="AM29" s="208">
        <v>30600</v>
      </c>
      <c r="AN29" s="209"/>
      <c r="AO29" s="209"/>
      <c r="AP29" s="213"/>
      <c r="AQ29" s="226">
        <v>30600</v>
      </c>
      <c r="AR29" s="226"/>
      <c r="AS29" s="226"/>
      <c r="AT29" s="226"/>
      <c r="AU29" s="215">
        <f t="shared" si="6"/>
        <v>0</v>
      </c>
      <c r="AV29" s="216"/>
      <c r="AW29" s="216"/>
      <c r="AX29" s="216"/>
      <c r="AY29" s="217">
        <f t="shared" si="1"/>
        <v>0</v>
      </c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51"/>
      <c r="BL29" s="52">
        <f t="shared" si="2"/>
        <v>30600</v>
      </c>
    </row>
    <row r="30" spans="1:64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197" t="s">
        <v>120</v>
      </c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9"/>
      <c r="AM30" s="208">
        <f>342650+5000+10000</f>
        <v>357650</v>
      </c>
      <c r="AN30" s="209"/>
      <c r="AO30" s="209"/>
      <c r="AP30" s="213"/>
      <c r="AQ30" s="214"/>
      <c r="AR30" s="214"/>
      <c r="AS30" s="214"/>
      <c r="AT30" s="214"/>
      <c r="AU30" s="215">
        <f t="shared" si="6"/>
        <v>357650</v>
      </c>
      <c r="AV30" s="216"/>
      <c r="AW30" s="216"/>
      <c r="AX30" s="216"/>
      <c r="AY30" s="217">
        <f t="shared" si="1"/>
        <v>0</v>
      </c>
      <c r="AZ30" s="211"/>
      <c r="BA30" s="211"/>
      <c r="BB30" s="211"/>
      <c r="BC30" s="217">
        <f>347650+10000</f>
        <v>357650</v>
      </c>
      <c r="BD30" s="211"/>
      <c r="BE30" s="211"/>
      <c r="BF30" s="211"/>
      <c r="BG30" s="211"/>
      <c r="BH30" s="211"/>
      <c r="BI30" s="211"/>
      <c r="BJ30" s="211"/>
      <c r="BK30" s="51">
        <v>6800</v>
      </c>
      <c r="BL30" s="52">
        <f>AM30+BK30</f>
        <v>364450</v>
      </c>
    </row>
    <row r="31" spans="1:64">
      <c r="A31" s="197"/>
      <c r="B31" s="198"/>
      <c r="C31" s="198"/>
      <c r="D31" s="19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197" t="s">
        <v>121</v>
      </c>
      <c r="R31" s="198"/>
      <c r="S31" s="19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  <c r="AM31" s="208">
        <v>0</v>
      </c>
      <c r="AN31" s="209"/>
      <c r="AO31" s="91"/>
      <c r="AP31" s="92"/>
      <c r="AQ31" s="61"/>
      <c r="AR31" s="64"/>
      <c r="AS31" s="64"/>
      <c r="AT31" s="62"/>
      <c r="AU31" s="202"/>
      <c r="AV31" s="203"/>
      <c r="AW31" s="65"/>
      <c r="AX31" s="65"/>
      <c r="AY31" s="204"/>
      <c r="AZ31" s="237"/>
      <c r="BA31" s="68"/>
      <c r="BB31" s="67"/>
      <c r="BC31" s="63"/>
      <c r="BD31" s="68"/>
      <c r="BE31" s="68"/>
      <c r="BF31" s="67"/>
      <c r="BG31" s="206"/>
      <c r="BH31" s="207"/>
      <c r="BI31" s="66"/>
      <c r="BJ31" s="66"/>
      <c r="BK31" s="52">
        <v>26309316.859999999</v>
      </c>
      <c r="BL31" s="52">
        <f>AM31+BK31</f>
        <v>26309316.859999999</v>
      </c>
    </row>
    <row r="32" spans="1:64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197" t="s">
        <v>121</v>
      </c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9"/>
      <c r="AM32" s="208">
        <v>6690683.1399999997</v>
      </c>
      <c r="AN32" s="209"/>
      <c r="AO32" s="209"/>
      <c r="AP32" s="213"/>
      <c r="AQ32" s="200"/>
      <c r="AR32" s="225"/>
      <c r="AS32" s="225"/>
      <c r="AT32" s="201"/>
      <c r="AU32" s="215">
        <f>AM32-AQ32</f>
        <v>6690683.1399999997</v>
      </c>
      <c r="AV32" s="215"/>
      <c r="AW32" s="215"/>
      <c r="AX32" s="215"/>
      <c r="AY32" s="204">
        <v>6690683.1399999997</v>
      </c>
      <c r="AZ32" s="237"/>
      <c r="BA32" s="237"/>
      <c r="BB32" s="205"/>
      <c r="BC32" s="204"/>
      <c r="BD32" s="237"/>
      <c r="BE32" s="237"/>
      <c r="BF32" s="205"/>
      <c r="BG32" s="211"/>
      <c r="BH32" s="211"/>
      <c r="BI32" s="211"/>
      <c r="BJ32" s="211"/>
      <c r="BK32" s="51"/>
      <c r="BL32" s="52">
        <f>AM32+BK32</f>
        <v>6690683.1399999997</v>
      </c>
    </row>
    <row r="33" spans="1:64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197" t="s">
        <v>122</v>
      </c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9"/>
      <c r="AM33" s="200">
        <f>12800+5000</f>
        <v>17800</v>
      </c>
      <c r="AN33" s="225"/>
      <c r="AO33" s="225"/>
      <c r="AP33" s="201"/>
      <c r="AQ33" s="214"/>
      <c r="AR33" s="214"/>
      <c r="AS33" s="214"/>
      <c r="AT33" s="214"/>
      <c r="AU33" s="215">
        <f t="shared" si="6"/>
        <v>17800</v>
      </c>
      <c r="AV33" s="216"/>
      <c r="AW33" s="216"/>
      <c r="AX33" s="216"/>
      <c r="AY33" s="217">
        <f>AU33-BC33-BG33</f>
        <v>17800</v>
      </c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51"/>
      <c r="BL33" s="52">
        <f t="shared" si="2"/>
        <v>17800</v>
      </c>
    </row>
    <row r="34" spans="1:6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7"/>
      <c r="AO34" s="7"/>
      <c r="AP34" s="7"/>
      <c r="AQ34" s="238">
        <f>SUM(AQ4:AT33)</f>
        <v>4674802</v>
      </c>
      <c r="AR34" s="238"/>
      <c r="AS34" s="238"/>
      <c r="AT34" s="238"/>
      <c r="AU34" s="238">
        <f>SUM(AU4:AX33)</f>
        <v>12520378.6</v>
      </c>
      <c r="AV34" s="238"/>
      <c r="AW34" s="238"/>
      <c r="AX34" s="238"/>
      <c r="AY34" s="238">
        <f>SUM(AY4:BB33)</f>
        <v>11941678.6</v>
      </c>
      <c r="AZ34" s="238"/>
      <c r="BA34" s="238"/>
      <c r="BB34" s="238"/>
      <c r="BC34" s="8"/>
      <c r="BD34" s="8"/>
      <c r="BE34" s="8"/>
      <c r="BF34" s="8"/>
      <c r="BG34" s="8"/>
      <c r="BH34" s="8"/>
      <c r="BI34" s="8"/>
      <c r="BJ34" s="8"/>
    </row>
    <row r="35" spans="1:64">
      <c r="A35" s="239">
        <f>SUM(AQ4:AT33)</f>
        <v>4674802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</row>
    <row r="37" spans="1:64">
      <c r="A37" s="189" t="s">
        <v>125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5"/>
      <c r="AI37" s="210"/>
      <c r="AJ37" s="210"/>
      <c r="AK37" s="210"/>
      <c r="AL37" s="210"/>
      <c r="AM37" s="210"/>
      <c r="AN37" s="210"/>
      <c r="AO37" s="210"/>
      <c r="AP37" s="210"/>
      <c r="AQ37" s="210"/>
      <c r="AR37" s="25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</row>
    <row r="38" spans="1:64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218" t="s">
        <v>126</v>
      </c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5"/>
      <c r="AI38" s="218" t="s">
        <v>127</v>
      </c>
      <c r="AJ38" s="218"/>
      <c r="AK38" s="218"/>
      <c r="AL38" s="218"/>
      <c r="AM38" s="218"/>
      <c r="AN38" s="218"/>
      <c r="AO38" s="218"/>
      <c r="AP38" s="218"/>
      <c r="AQ38" s="218"/>
      <c r="AR38" s="25"/>
      <c r="AS38" s="218" t="s">
        <v>128</v>
      </c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</row>
    <row r="39" spans="1:64" ht="15.75" customHeight="1">
      <c r="A39" s="79" t="s">
        <v>154</v>
      </c>
      <c r="B39" s="219" t="s">
        <v>151</v>
      </c>
      <c r="C39" s="219"/>
      <c r="D39" s="26" t="s">
        <v>129</v>
      </c>
      <c r="E39" s="219" t="s">
        <v>59</v>
      </c>
      <c r="F39" s="219"/>
      <c r="G39" s="219"/>
      <c r="H39" s="219"/>
      <c r="I39" s="219"/>
      <c r="J39" s="219"/>
      <c r="K39" s="219"/>
      <c r="L39" s="219"/>
      <c r="M39" s="219"/>
      <c r="N39" s="192" t="s">
        <v>129</v>
      </c>
      <c r="O39" s="192"/>
      <c r="P39" s="219" t="s">
        <v>129</v>
      </c>
      <c r="Q39" s="219"/>
      <c r="R39" s="193" t="s">
        <v>130</v>
      </c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</row>
  </sheetData>
  <mergeCells count="270">
    <mergeCell ref="A20:D20"/>
    <mergeCell ref="Q20:S20"/>
    <mergeCell ref="AM20:AN20"/>
    <mergeCell ref="AQ20:AR20"/>
    <mergeCell ref="AU20:AV20"/>
    <mergeCell ref="AY20:AZ20"/>
    <mergeCell ref="BC20:BD20"/>
    <mergeCell ref="BG20:BH20"/>
    <mergeCell ref="BC10:BD10"/>
    <mergeCell ref="BG10:BH10"/>
    <mergeCell ref="BC18:BF18"/>
    <mergeCell ref="BG18:BJ18"/>
    <mergeCell ref="A19:P19"/>
    <mergeCell ref="Q19:AL19"/>
    <mergeCell ref="AM19:AP19"/>
    <mergeCell ref="AQ19:AT19"/>
    <mergeCell ref="AU19:AX19"/>
    <mergeCell ref="AY19:BB19"/>
    <mergeCell ref="BC19:BF19"/>
    <mergeCell ref="BG19:BJ19"/>
    <mergeCell ref="A18:P18"/>
    <mergeCell ref="Q18:AL18"/>
    <mergeCell ref="AM18:AP18"/>
    <mergeCell ref="AQ18:AT18"/>
    <mergeCell ref="BE9:BF9"/>
    <mergeCell ref="A31:D31"/>
    <mergeCell ref="Q31:S31"/>
    <mergeCell ref="AM31:AN31"/>
    <mergeCell ref="AU31:AV31"/>
    <mergeCell ref="AY31:AZ31"/>
    <mergeCell ref="BG31:BH31"/>
    <mergeCell ref="AQ27:AT27"/>
    <mergeCell ref="AU27:AX27"/>
    <mergeCell ref="AY27:BB27"/>
    <mergeCell ref="BC27:BF27"/>
    <mergeCell ref="BG27:BJ27"/>
    <mergeCell ref="A26:P26"/>
    <mergeCell ref="Q26:AL26"/>
    <mergeCell ref="AM26:AP26"/>
    <mergeCell ref="AQ26:AT26"/>
    <mergeCell ref="AU26:AX26"/>
    <mergeCell ref="AY26:BB26"/>
    <mergeCell ref="A30:P30"/>
    <mergeCell ref="Q30:AL30"/>
    <mergeCell ref="AM30:AP30"/>
    <mergeCell ref="AQ30:AT30"/>
    <mergeCell ref="AU30:AX30"/>
    <mergeCell ref="AY30:BB30"/>
    <mergeCell ref="AQ34:AT34"/>
    <mergeCell ref="AU34:AX34"/>
    <mergeCell ref="AY34:BB34"/>
    <mergeCell ref="BC30:BF30"/>
    <mergeCell ref="A35:BJ35"/>
    <mergeCell ref="AU1:AV1"/>
    <mergeCell ref="A9:D9"/>
    <mergeCell ref="Q9:S9"/>
    <mergeCell ref="AQ9:AR9"/>
    <mergeCell ref="AU9:AV9"/>
    <mergeCell ref="AY9:AZ9"/>
    <mergeCell ref="A33:P33"/>
    <mergeCell ref="Q33:AL33"/>
    <mergeCell ref="AM33:AP33"/>
    <mergeCell ref="AQ33:AT33"/>
    <mergeCell ref="AU33:AX33"/>
    <mergeCell ref="AY33:BB33"/>
    <mergeCell ref="BC33:BF33"/>
    <mergeCell ref="BG33:BJ33"/>
    <mergeCell ref="Q32:AL32"/>
    <mergeCell ref="AM32:AP32"/>
    <mergeCell ref="AQ32:AT32"/>
    <mergeCell ref="AU32:AX32"/>
    <mergeCell ref="AY32:BB32"/>
    <mergeCell ref="BC32:BF32"/>
    <mergeCell ref="BG32:BJ32"/>
    <mergeCell ref="BC9:BD9"/>
    <mergeCell ref="BG28:BJ28"/>
    <mergeCell ref="A29:P29"/>
    <mergeCell ref="Q29:AL29"/>
    <mergeCell ref="AM29:AP29"/>
    <mergeCell ref="AQ29:AT29"/>
    <mergeCell ref="AU29:AX29"/>
    <mergeCell ref="AY29:BB29"/>
    <mergeCell ref="BC29:BF29"/>
    <mergeCell ref="BG29:BJ29"/>
    <mergeCell ref="A28:P28"/>
    <mergeCell ref="Q28:AL28"/>
    <mergeCell ref="AM28:AP28"/>
    <mergeCell ref="AQ28:AT28"/>
    <mergeCell ref="AU28:AX28"/>
    <mergeCell ref="AY28:BB28"/>
    <mergeCell ref="BG30:BJ30"/>
    <mergeCell ref="BC26:BF26"/>
    <mergeCell ref="BG26:BJ26"/>
    <mergeCell ref="A27:P27"/>
    <mergeCell ref="Q27:AL27"/>
    <mergeCell ref="AM27:AP27"/>
    <mergeCell ref="BC28:BF28"/>
    <mergeCell ref="AM22:AP22"/>
    <mergeCell ref="AQ22:AT22"/>
    <mergeCell ref="AU22:AX22"/>
    <mergeCell ref="AY22:BB22"/>
    <mergeCell ref="BC24:BF24"/>
    <mergeCell ref="BG24:BJ24"/>
    <mergeCell ref="A25:P25"/>
    <mergeCell ref="Q25:AL25"/>
    <mergeCell ref="AM25:AP25"/>
    <mergeCell ref="AQ25:AT25"/>
    <mergeCell ref="AU25:AX25"/>
    <mergeCell ref="AY25:BB25"/>
    <mergeCell ref="BC25:BF25"/>
    <mergeCell ref="BG25:BJ25"/>
    <mergeCell ref="A24:P24"/>
    <mergeCell ref="Q24:AL24"/>
    <mergeCell ref="AM24:AP24"/>
    <mergeCell ref="AQ24:AT24"/>
    <mergeCell ref="AU24:AX24"/>
    <mergeCell ref="AY24:BB24"/>
    <mergeCell ref="AU18:AX18"/>
    <mergeCell ref="AY18:BB18"/>
    <mergeCell ref="A17:P17"/>
    <mergeCell ref="Q17:AL17"/>
    <mergeCell ref="AM17:AP17"/>
    <mergeCell ref="AQ17:AT17"/>
    <mergeCell ref="AU17:AX17"/>
    <mergeCell ref="AY17:BB17"/>
    <mergeCell ref="BC17:BF17"/>
    <mergeCell ref="BG17:BJ17"/>
    <mergeCell ref="BC15:BF15"/>
    <mergeCell ref="BG15:BJ15"/>
    <mergeCell ref="A15:P15"/>
    <mergeCell ref="Q15:AL15"/>
    <mergeCell ref="AM15:AP15"/>
    <mergeCell ref="AQ15:AT15"/>
    <mergeCell ref="AU15:AX15"/>
    <mergeCell ref="AY15:BB15"/>
    <mergeCell ref="A16:D16"/>
    <mergeCell ref="Q16:S16"/>
    <mergeCell ref="AU16:AV16"/>
    <mergeCell ref="AY16:AZ16"/>
    <mergeCell ref="BG16:BH16"/>
    <mergeCell ref="AM16:AN16"/>
    <mergeCell ref="AQ16:AR16"/>
    <mergeCell ref="BC16:BD16"/>
    <mergeCell ref="A14:P14"/>
    <mergeCell ref="Q14:AL14"/>
    <mergeCell ref="AM14:AP14"/>
    <mergeCell ref="AQ14:AT14"/>
    <mergeCell ref="AU14:AX14"/>
    <mergeCell ref="AY14:BB14"/>
    <mergeCell ref="BC14:BF14"/>
    <mergeCell ref="BG14:BJ14"/>
    <mergeCell ref="BC12:BF12"/>
    <mergeCell ref="BG12:BJ12"/>
    <mergeCell ref="A12:P12"/>
    <mergeCell ref="Q12:AL12"/>
    <mergeCell ref="AM12:AP12"/>
    <mergeCell ref="AQ12:AT12"/>
    <mergeCell ref="AU12:AX12"/>
    <mergeCell ref="AY12:BB12"/>
    <mergeCell ref="A13:D13"/>
    <mergeCell ref="Q13:S13"/>
    <mergeCell ref="AM13:AN13"/>
    <mergeCell ref="AQ13:AR13"/>
    <mergeCell ref="AU13:AV13"/>
    <mergeCell ref="AY13:AZ13"/>
    <mergeCell ref="BG13:BH13"/>
    <mergeCell ref="BC13:BD13"/>
    <mergeCell ref="A11:P11"/>
    <mergeCell ref="Q11:AL11"/>
    <mergeCell ref="AM11:AP11"/>
    <mergeCell ref="AQ11:AT11"/>
    <mergeCell ref="AU11:AX11"/>
    <mergeCell ref="AY11:BB11"/>
    <mergeCell ref="BC11:BF11"/>
    <mergeCell ref="BG11:BJ11"/>
    <mergeCell ref="BC8:BF8"/>
    <mergeCell ref="BG8:BJ8"/>
    <mergeCell ref="A8:P8"/>
    <mergeCell ref="Q8:AL8"/>
    <mergeCell ref="AM8:AP8"/>
    <mergeCell ref="AQ8:AT8"/>
    <mergeCell ref="AU8:AX8"/>
    <mergeCell ref="AY8:BB8"/>
    <mergeCell ref="AM9:AN9"/>
    <mergeCell ref="BG9:BH9"/>
    <mergeCell ref="A10:D10"/>
    <mergeCell ref="Q10:S10"/>
    <mergeCell ref="AM10:AN10"/>
    <mergeCell ref="AQ10:AR10"/>
    <mergeCell ref="AU10:AV10"/>
    <mergeCell ref="AY10:AZ10"/>
    <mergeCell ref="BC7:BF7"/>
    <mergeCell ref="BG7:BJ7"/>
    <mergeCell ref="A7:P7"/>
    <mergeCell ref="Q7:AL7"/>
    <mergeCell ref="AM7:AP7"/>
    <mergeCell ref="AQ7:AT7"/>
    <mergeCell ref="AU7:AX7"/>
    <mergeCell ref="AY7:BB7"/>
    <mergeCell ref="A6:P6"/>
    <mergeCell ref="Q6:AL6"/>
    <mergeCell ref="AM6:AP6"/>
    <mergeCell ref="AQ6:AT6"/>
    <mergeCell ref="AU6:AX6"/>
    <mergeCell ref="AY6:BB6"/>
    <mergeCell ref="BC6:BF6"/>
    <mergeCell ref="BG6:BJ6"/>
    <mergeCell ref="BC4:BF4"/>
    <mergeCell ref="BG4:BJ4"/>
    <mergeCell ref="A5:P5"/>
    <mergeCell ref="Q5:AL5"/>
    <mergeCell ref="AM5:AP5"/>
    <mergeCell ref="AQ5:AT5"/>
    <mergeCell ref="AU5:AX5"/>
    <mergeCell ref="AY5:BB5"/>
    <mergeCell ref="BC5:BF5"/>
    <mergeCell ref="BG5:BJ5"/>
    <mergeCell ref="A4:P4"/>
    <mergeCell ref="Q4:AL4"/>
    <mergeCell ref="AM4:AP4"/>
    <mergeCell ref="AQ4:AT4"/>
    <mergeCell ref="AU4:AX4"/>
    <mergeCell ref="AY4:BB4"/>
    <mergeCell ref="BG2:BJ2"/>
    <mergeCell ref="A3:AL3"/>
    <mergeCell ref="AM3:AP3"/>
    <mergeCell ref="AQ3:AT3"/>
    <mergeCell ref="AU3:AX3"/>
    <mergeCell ref="AY3:BB3"/>
    <mergeCell ref="BC3:BF3"/>
    <mergeCell ref="BG3:BJ3"/>
    <mergeCell ref="A2:AL2"/>
    <mergeCell ref="AM2:AP2"/>
    <mergeCell ref="AQ2:AT2"/>
    <mergeCell ref="AU2:AX2"/>
    <mergeCell ref="AY2:BB2"/>
    <mergeCell ref="BC2:BF2"/>
    <mergeCell ref="A38:O38"/>
    <mergeCell ref="P38:AG38"/>
    <mergeCell ref="AI38:AQ38"/>
    <mergeCell ref="AS38:BK38"/>
    <mergeCell ref="B39:C39"/>
    <mergeCell ref="E39:M39"/>
    <mergeCell ref="N39:O39"/>
    <mergeCell ref="P39:Q39"/>
    <mergeCell ref="R39:BK39"/>
    <mergeCell ref="A21:D21"/>
    <mergeCell ref="Q21:S21"/>
    <mergeCell ref="AQ21:AR21"/>
    <mergeCell ref="AU21:AV21"/>
    <mergeCell ref="AY21:AZ21"/>
    <mergeCell ref="BC21:BD21"/>
    <mergeCell ref="BG21:BH21"/>
    <mergeCell ref="AM21:AN21"/>
    <mergeCell ref="A37:O37"/>
    <mergeCell ref="P37:AG37"/>
    <mergeCell ref="AI37:AQ37"/>
    <mergeCell ref="AS37:BK37"/>
    <mergeCell ref="BC22:BF22"/>
    <mergeCell ref="BG22:BJ22"/>
    <mergeCell ref="A23:P23"/>
    <mergeCell ref="Q23:AL23"/>
    <mergeCell ref="AM23:AP23"/>
    <mergeCell ref="AQ23:AT23"/>
    <mergeCell ref="AU23:AX23"/>
    <mergeCell ref="AY23:BB23"/>
    <mergeCell ref="BC23:BF23"/>
    <mergeCell ref="BG23:BJ23"/>
    <mergeCell ref="A22:P22"/>
    <mergeCell ref="Q22:AL22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План-график</vt:lpstr>
      <vt:lpstr>Роспись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2020-01-09T14:34:36Z</dcterms:created>
  <dcterms:modified xsi:type="dcterms:W3CDTF">2020-06-26T03:38:06Z</dcterms:modified>
</cp:coreProperties>
</file>